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15" windowHeight="9315" tabRatio="636" activeTab="0"/>
  </bookViews>
  <sheets>
    <sheet name="Rates" sheetId="1" r:id="rId1"/>
    <sheet name="Year 1" sheetId="2" r:id="rId2"/>
    <sheet name="Year 2" sheetId="3" r:id="rId3"/>
    <sheet name="Year 3" sheetId="4" r:id="rId4"/>
    <sheet name="Year 4" sheetId="5" r:id="rId5"/>
    <sheet name="Year 5" sheetId="6" r:id="rId6"/>
    <sheet name="ODOT Budget Form" sheetId="7" r:id="rId7"/>
    <sheet name="ODOT Budget Form New" sheetId="8" r:id="rId8"/>
    <sheet name="ODOT Work Sheet Total" sheetId="9" r:id="rId9"/>
    <sheet name="ODOT Fringes Academic" sheetId="10" state="hidden" r:id="rId10"/>
    <sheet name="ODOT Fringes Summer" sheetId="11" state="hidden" r:id="rId11"/>
    <sheet name="UC Fringes" sheetId="12" state="hidden" r:id="rId12"/>
  </sheets>
  <definedNames>
    <definedName name="_xlnm.Print_Area" localSheetId="6">'ODOT Budget Form'!$B:$E</definedName>
    <definedName name="_xlnm.Print_Area" localSheetId="8">'ODOT Work Sheet Total'!$A$1:$H$61</definedName>
    <definedName name="_xlnm.Print_Area" localSheetId="1">'Year 1'!$B$3:$T$72</definedName>
    <definedName name="_xlnm.Print_Area" localSheetId="2">'Year 2'!$B$3:$Q$72</definedName>
  </definedNames>
  <calcPr fullCalcOnLoad="1"/>
</workbook>
</file>

<file path=xl/sharedStrings.xml><?xml version="1.0" encoding="utf-8"?>
<sst xmlns="http://schemas.openxmlformats.org/spreadsheetml/2006/main" count="1039" uniqueCount="308">
  <si>
    <t>Travel</t>
  </si>
  <si>
    <t>Equipment</t>
  </si>
  <si>
    <t xml:space="preserve"> </t>
  </si>
  <si>
    <t>Base</t>
  </si>
  <si>
    <t>Fringe Benefits</t>
  </si>
  <si>
    <t>ODOT</t>
  </si>
  <si>
    <t>Academic</t>
  </si>
  <si>
    <t>Summer</t>
  </si>
  <si>
    <t>Faculty</t>
  </si>
  <si>
    <t>UC</t>
  </si>
  <si>
    <t>Budget Dates</t>
  </si>
  <si>
    <t>to</t>
  </si>
  <si>
    <r>
      <t xml:space="preserve">ODOT- Contract </t>
    </r>
    <r>
      <rPr>
        <b/>
        <i/>
        <sz val="10"/>
        <rFont val="Arial"/>
        <family val="2"/>
      </rPr>
      <t>Estimated Actual Costs</t>
    </r>
  </si>
  <si>
    <t>Acad.</t>
  </si>
  <si>
    <t>Sum.</t>
  </si>
  <si>
    <t>Total</t>
  </si>
  <si>
    <t>Dept.</t>
  </si>
  <si>
    <t>University</t>
  </si>
  <si>
    <t>A.</t>
  </si>
  <si>
    <t>Salaries</t>
  </si>
  <si>
    <t>Rate</t>
  </si>
  <si>
    <t>Hours</t>
  </si>
  <si>
    <t>Costs</t>
  </si>
  <si>
    <t>Cost-Share</t>
  </si>
  <si>
    <t>Support</t>
  </si>
  <si>
    <t>Exempt Faculty</t>
  </si>
  <si>
    <t>Total Faculty Salaries</t>
  </si>
  <si>
    <t xml:space="preserve">B. </t>
  </si>
  <si>
    <t>Other Personnel</t>
  </si>
  <si>
    <t>Graduate Students</t>
  </si>
  <si>
    <t>Total Personnel Salaries</t>
  </si>
  <si>
    <t>C.</t>
  </si>
  <si>
    <t>U.C.</t>
  </si>
  <si>
    <t>Annual</t>
  </si>
  <si>
    <t>Exempt Staff</t>
  </si>
  <si>
    <t>TOTAL SALARIES &amp; FB</t>
  </si>
  <si>
    <t>D.</t>
  </si>
  <si>
    <t>E.</t>
  </si>
  <si>
    <t>F.</t>
  </si>
  <si>
    <t>Other Direct Costs</t>
  </si>
  <si>
    <t>Supplies</t>
  </si>
  <si>
    <t>Total Other Direct Costs</t>
  </si>
  <si>
    <t>H.</t>
  </si>
  <si>
    <t>Total Direct Cost</t>
  </si>
  <si>
    <t>I.</t>
  </si>
  <si>
    <t>Indirect Costs</t>
  </si>
  <si>
    <t>J.</t>
  </si>
  <si>
    <t xml:space="preserve">Total Direct and Indirect Costs </t>
  </si>
  <si>
    <t>Non-exempt Staff</t>
  </si>
  <si>
    <t>Total Fringe Benefits</t>
  </si>
  <si>
    <t>Budget Period</t>
  </si>
  <si>
    <t>-</t>
  </si>
  <si>
    <t/>
  </si>
  <si>
    <t>Technicians</t>
  </si>
  <si>
    <t>Salaries Subtotal</t>
  </si>
  <si>
    <t>Fringe Benefits Subtotal:</t>
  </si>
  <si>
    <t>Total Salaries and Fringe Benefits</t>
  </si>
  <si>
    <t xml:space="preserve">  </t>
  </si>
  <si>
    <t xml:space="preserve">Fiscal Year : </t>
  </si>
  <si>
    <t>FY 01</t>
  </si>
  <si>
    <t>FY 02</t>
  </si>
  <si>
    <t>Fringe Benefit Rates</t>
  </si>
  <si>
    <t>7/00-6/01</t>
  </si>
  <si>
    <t>7/01-6/02</t>
  </si>
  <si>
    <t>Exempt Staff (Monthly) &amp; Post Doc's</t>
  </si>
  <si>
    <t>NonExempt Staff (Bi-Weekly)</t>
  </si>
  <si>
    <t>Students (Grad and Undergrad)</t>
  </si>
  <si>
    <t>Indirect Cost Rates (on Campus)</t>
  </si>
  <si>
    <t>Research Indirect Costs</t>
  </si>
  <si>
    <t>Instruction Indirect Costs</t>
  </si>
  <si>
    <t>Public Service Indirect Costs</t>
  </si>
  <si>
    <t>Indirect Cost Rates (off Campus)</t>
  </si>
  <si>
    <t>PRO-RATED RATES USED</t>
  </si>
  <si>
    <t>weight</t>
  </si>
  <si>
    <t>YEAR 1</t>
  </si>
  <si>
    <t>YEAR 2</t>
  </si>
  <si>
    <t>YEAR 3</t>
  </si>
  <si>
    <t>YEAR 4</t>
  </si>
  <si>
    <t>YEAR 5</t>
  </si>
  <si>
    <t>YEAR 6</t>
  </si>
  <si>
    <t>7/02-6/03</t>
  </si>
  <si>
    <t>7/03-6/04</t>
  </si>
  <si>
    <t>7/04-6/05</t>
  </si>
  <si>
    <t>FY 03</t>
  </si>
  <si>
    <t>FY 04</t>
  </si>
  <si>
    <t>FY 05</t>
  </si>
  <si>
    <t>Long Distance</t>
  </si>
  <si>
    <t xml:space="preserve">     Tuition Unallowable</t>
  </si>
  <si>
    <t>7/05-6/06</t>
  </si>
  <si>
    <t>FY 06</t>
  </si>
  <si>
    <t>FY 07</t>
  </si>
  <si>
    <t>7/06-6/07</t>
  </si>
  <si>
    <t>Final Proposal Budget Form</t>
  </si>
  <si>
    <t xml:space="preserve">Project Title:  </t>
  </si>
  <si>
    <t>Principal Investigator(s):</t>
  </si>
  <si>
    <t>ODOT Share</t>
  </si>
  <si>
    <t>Organizational Cost
Sharing</t>
  </si>
  <si>
    <r>
      <t xml:space="preserve">Technicians </t>
    </r>
    <r>
      <rPr>
        <sz val="10"/>
        <rFont val="Arial"/>
        <family val="2"/>
      </rPr>
      <t>(Name)</t>
    </r>
  </si>
  <si>
    <r>
      <t xml:space="preserve">Others </t>
    </r>
    <r>
      <rPr>
        <sz val="10"/>
        <rFont val="Arial"/>
        <family val="2"/>
      </rPr>
      <t>(Specify Role &amp; Name)</t>
    </r>
  </si>
  <si>
    <t>SUB-TOTAL SALARY &amp; WAGES</t>
  </si>
  <si>
    <r>
      <t xml:space="preserve">FRINGE BENEFITS
</t>
    </r>
    <r>
      <rPr>
        <sz val="10"/>
        <rFont val="Arial"/>
        <family val="2"/>
      </rPr>
      <t>Provide an explanation of what is included and how the figure was derived for each personnel category.</t>
    </r>
  </si>
  <si>
    <t>PI</t>
  </si>
  <si>
    <t>Others (Specify)</t>
  </si>
  <si>
    <t>SUB-TOTAL FRINGE BENEFITS</t>
  </si>
  <si>
    <t>SUB-TOTAL SALARY &amp; WAGES
AND FRINGE BENEFITS</t>
  </si>
  <si>
    <r>
      <t xml:space="preserve">SUBCONTRACTOR
</t>
    </r>
    <r>
      <rPr>
        <sz val="10"/>
        <rFont val="Arial"/>
        <family val="2"/>
      </rPr>
      <t xml:space="preserve">A copy of the subcontractor's budget must be attached. Reimbursement to Contractor for Subcontractor
performance is subject to state accounting guidelines as is the Contractor. </t>
    </r>
  </si>
  <si>
    <t>SUB-TOTAL SUBCONTRACTOR</t>
  </si>
  <si>
    <r>
      <t xml:space="preserve">TRAVEL
</t>
    </r>
    <r>
      <rPr>
        <sz val="10"/>
        <rFont val="Arial"/>
        <family val="2"/>
      </rPr>
      <t>Must be in accordance with current state guidelines. Available upon request.</t>
    </r>
  </si>
  <si>
    <t>SUB-TOTAL TRAVEL</t>
  </si>
  <si>
    <r>
      <t xml:space="preserve">SUPPLIES
</t>
    </r>
    <r>
      <rPr>
        <sz val="10"/>
        <rFont val="Arial"/>
        <family val="2"/>
      </rPr>
      <t>Provide details if over %5 of total budget.</t>
    </r>
  </si>
  <si>
    <t>List all items separately. Time at which
the purchse shall be made must be
stated (e.g.:at project initiation, within 
first five months,etc.)</t>
  </si>
  <si>
    <r>
      <t xml:space="preserve">PRINTING
</t>
    </r>
    <r>
      <rPr>
        <sz val="10"/>
        <rFont val="Arial"/>
        <family val="2"/>
      </rPr>
      <t>Provide a breakdown of charges including, charge per page, #of pages, total #of copies, binding charges, etc.)</t>
    </r>
  </si>
  <si>
    <t>Quarterly Reports</t>
  </si>
  <si>
    <t>Page 2 of 3</t>
  </si>
  <si>
    <t>SUB-TOTAL PRINTING</t>
  </si>
  <si>
    <r>
      <t xml:space="preserve">FEES
</t>
    </r>
    <r>
      <rPr>
        <sz val="10"/>
        <rFont val="Arial"/>
        <family val="2"/>
      </rPr>
      <t>For Commercials Organizations Only.
Negotiated amount based on%of direct
costs (excluding sub-constractor and equipment)</t>
    </r>
  </si>
  <si>
    <t>SUB-TOTAL INDIRECT COSTS
AND FEES</t>
  </si>
  <si>
    <t>List individually by category</t>
  </si>
  <si>
    <t>SUB-TOTAL OTHER EXPENSES</t>
  </si>
  <si>
    <t>TOTAL PROJECT COST</t>
  </si>
  <si>
    <t>Exempt/Other</t>
  </si>
  <si>
    <t>Name</t>
  </si>
  <si>
    <t>Non-exempt</t>
  </si>
  <si>
    <t xml:space="preserve">Research Organization:      </t>
  </si>
  <si>
    <t>University of Cincinnati</t>
  </si>
  <si>
    <t>Subcontractor</t>
  </si>
  <si>
    <t>G</t>
  </si>
  <si>
    <t>H</t>
  </si>
  <si>
    <t>Equipment - $5000 or more</t>
  </si>
  <si>
    <t xml:space="preserve">Other:  </t>
  </si>
  <si>
    <t>Page 3 of 3</t>
  </si>
  <si>
    <t>**Includes Long Distance</t>
  </si>
  <si>
    <t>* Includes all equipment $500 &amp; over</t>
  </si>
  <si>
    <t>`</t>
  </si>
  <si>
    <t>**  Overhead is NOT charged for subcontractor costs</t>
  </si>
  <si>
    <t xml:space="preserve">        Formula for Overhead  must be manually adjusted</t>
  </si>
  <si>
    <r>
      <t>EQUIPMENT *   (</t>
    </r>
    <r>
      <rPr>
        <b/>
        <sz val="10"/>
        <color indexed="12"/>
        <rFont val="Arial"/>
        <family val="2"/>
      </rPr>
      <t>Includes ALL equip. over $500)</t>
    </r>
    <r>
      <rPr>
        <b/>
        <sz val="10"/>
        <rFont val="Arial"/>
        <family val="2"/>
      </rPr>
      <t xml:space="preserve">
</t>
    </r>
    <r>
      <rPr>
        <sz val="10"/>
        <rFont val="Arial"/>
        <family val="2"/>
      </rPr>
      <t>At least 2 quotes for each piece of equipment must be attached. (See equipment policy for details and exceptions).</t>
    </r>
  </si>
  <si>
    <r>
      <t xml:space="preserve">OTHER EXPENSES**  </t>
    </r>
    <r>
      <rPr>
        <b/>
        <sz val="10"/>
        <color indexed="12"/>
        <rFont val="Arial"/>
        <family val="2"/>
      </rPr>
      <t>(includes Long Distance)</t>
    </r>
    <r>
      <rPr>
        <b/>
        <sz val="10"/>
        <rFont val="Arial"/>
        <family val="2"/>
      </rPr>
      <t xml:space="preserve">
</t>
    </r>
    <r>
      <rPr>
        <sz val="10"/>
        <rFont val="Arial"/>
        <family val="2"/>
      </rPr>
      <t>Any project expense which does not fall into another category
Provide detailed explanation of the expense and applicable breakdown of costs.</t>
    </r>
  </si>
  <si>
    <t>Subcontractor/Consultant</t>
  </si>
  <si>
    <t>Double Check</t>
  </si>
  <si>
    <t>Equipment $500 - $4,999</t>
  </si>
  <si>
    <t>SUB-TOTAL SUPPLIES                                 (see Budget Justification)</t>
  </si>
  <si>
    <t>Out-of-State Travel</t>
  </si>
  <si>
    <r>
      <t xml:space="preserve">In-State Travel
</t>
    </r>
    <r>
      <rPr>
        <sz val="10"/>
        <rFont val="Arial"/>
        <family val="2"/>
      </rPr>
      <t>(Destination within Ohio) (see Budget Justification)</t>
    </r>
  </si>
  <si>
    <t>SUB-TOTAL EQUIPMENT                              (see Budget Justification)</t>
  </si>
  <si>
    <t>Final Proposal Budget Form - (Development of Degradation Rates for Various Ohio Bridge Types)</t>
  </si>
  <si>
    <t xml:space="preserve">Final Proposal Budget Form - (Development of Degradation Rates for Various Ohio Bridge Types) </t>
  </si>
  <si>
    <r>
      <t xml:space="preserve">SALARIES &amp; WAGES
</t>
    </r>
    <r>
      <rPr>
        <sz val="10"/>
        <rFont val="Arial"/>
        <family val="2"/>
      </rPr>
      <t xml:space="preserve">Specify number of hours to be work and hourly rate for each individual below. Salaries &amp; Wages may be shown as a percentage of a total salary. In this case, the percentage of the salary to be paid and the total salary for each individual must be listed. The same unit, hours or percent, must be used for all personnel in all sections of the final proposal budget form. </t>
    </r>
  </si>
  <si>
    <t>Reporting costs</t>
  </si>
  <si>
    <r>
      <t xml:space="preserve">Interim Reports </t>
    </r>
    <r>
      <rPr>
        <sz val="10"/>
        <rFont val="Arial"/>
        <family val="2"/>
      </rPr>
      <t>(see Bud. Just.)</t>
    </r>
  </si>
  <si>
    <r>
      <t>Draft Final Report</t>
    </r>
    <r>
      <rPr>
        <sz val="10"/>
        <rFont val="Arial"/>
        <family val="2"/>
      </rPr>
      <t xml:space="preserve"> (see Bud. Just.)</t>
    </r>
  </si>
  <si>
    <r>
      <t>Executive Summary</t>
    </r>
    <r>
      <rPr>
        <sz val="10"/>
        <rFont val="Arial"/>
        <family val="2"/>
      </rPr>
      <t xml:space="preserve"> (see Bud. Just.)</t>
    </r>
  </si>
  <si>
    <r>
      <t>Final Report</t>
    </r>
    <r>
      <rPr>
        <sz val="10"/>
        <rFont val="Arial"/>
        <family val="2"/>
      </rPr>
      <t xml:space="preserve"> (see Bud. Just.)</t>
    </r>
  </si>
  <si>
    <r>
      <t xml:space="preserve">Project Duration: </t>
    </r>
    <r>
      <rPr>
        <u val="single"/>
        <sz val="10"/>
        <rFont val="Arial"/>
        <family val="2"/>
      </rPr>
      <t xml:space="preserve">  36 </t>
    </r>
    <r>
      <rPr>
        <sz val="10"/>
        <rFont val="Arial"/>
        <family val="2"/>
      </rPr>
      <t xml:space="preserve"> (months)</t>
    </r>
  </si>
  <si>
    <t>YEAR 7</t>
  </si>
  <si>
    <t>Exempt Staff (Monthly)</t>
  </si>
  <si>
    <t>P-T Fac(&lt;65%)/Staff(&lt;80%)&amp;Post Doc</t>
  </si>
  <si>
    <t>Fringe Benefit Base for Project Period</t>
  </si>
  <si>
    <t>Year 1</t>
  </si>
  <si>
    <t>Year 2</t>
  </si>
  <si>
    <t>Year 3</t>
  </si>
  <si>
    <t>Year 4</t>
  </si>
  <si>
    <t>Year 5</t>
  </si>
  <si>
    <t>Year 6</t>
  </si>
  <si>
    <t>Year 7</t>
  </si>
  <si>
    <t>Faculty (AAUP)</t>
  </si>
  <si>
    <t>Exmpt Staff (Mnthly)/Non-AAUP Faculty</t>
  </si>
  <si>
    <t>Part-Time Faculty (&lt;65%)/Staff (&lt;80%)/Post Doc</t>
  </si>
  <si>
    <t>ACAD</t>
  </si>
  <si>
    <t>Sum</t>
  </si>
  <si>
    <t>Exempt Total</t>
  </si>
  <si>
    <t>Non-Exempt Total</t>
  </si>
  <si>
    <t>GS Total</t>
  </si>
  <si>
    <t>Cal</t>
  </si>
  <si>
    <t xml:space="preserve">Cal </t>
  </si>
  <si>
    <t>Calendar</t>
  </si>
  <si>
    <t>Cost</t>
  </si>
  <si>
    <t>Faculty Total</t>
  </si>
  <si>
    <r>
      <t>Grad Students</t>
    </r>
    <r>
      <rPr>
        <sz val="10"/>
        <rFont val="Arial"/>
        <family val="2"/>
      </rPr>
      <t xml:space="preserve"> </t>
    </r>
  </si>
  <si>
    <t>Co-I</t>
  </si>
  <si>
    <r>
      <t xml:space="preserve">Graduate Student(s) </t>
    </r>
    <r>
      <rPr>
        <sz val="10"/>
        <rFont val="Arial"/>
        <family val="2"/>
      </rPr>
      <t xml:space="preserve">1 Graduate Student (TBN) </t>
    </r>
  </si>
  <si>
    <t>Exempt Staff (Technician)</t>
  </si>
  <si>
    <r>
      <t xml:space="preserve">IN-DIRECT COSTS
</t>
    </r>
    <r>
      <rPr>
        <sz val="10"/>
        <rFont val="Arial"/>
        <family val="2"/>
      </rPr>
      <t>Limited to % of Salaries &amp; Wages for
Universities.</t>
    </r>
  </si>
  <si>
    <r>
      <t xml:space="preserve">PI </t>
    </r>
    <r>
      <rPr>
        <sz val="10"/>
        <rFont val="Arial"/>
        <family val="2"/>
      </rPr>
      <t xml:space="preserve"> </t>
    </r>
  </si>
  <si>
    <t>ODOT Base</t>
  </si>
  <si>
    <t>Dept Base</t>
  </si>
  <si>
    <t>UC Base</t>
  </si>
  <si>
    <t xml:space="preserve">Budget Period : </t>
  </si>
  <si>
    <t>Fiscal year dates:</t>
  </si>
  <si>
    <t>on Sal  only</t>
  </si>
  <si>
    <t>FY19</t>
  </si>
  <si>
    <t>Research F&amp;A</t>
  </si>
  <si>
    <t>Instruction F&amp;A</t>
  </si>
  <si>
    <t>PS F&amp;A</t>
  </si>
  <si>
    <t>Detailed F&amp;A figures for prorated rates</t>
  </si>
  <si>
    <t>*If both lines have the same rate, then just list as one line on forms.</t>
  </si>
  <si>
    <t xml:space="preserve">Fiscal Year Base Period : </t>
  </si>
  <si>
    <t>7/18-6/19</t>
  </si>
  <si>
    <t>FY20</t>
  </si>
  <si>
    <t>FY 19</t>
  </si>
  <si>
    <t>FY 20</t>
  </si>
  <si>
    <t>Indirect Cost Rates (off Campus &amp; for Sub-Contracts $25,000 or less)</t>
  </si>
  <si>
    <t>7/19-6/20</t>
  </si>
  <si>
    <t>FY21</t>
  </si>
  <si>
    <t>7/20-6/21</t>
  </si>
  <si>
    <t>7/1/2018 - 6/30/19</t>
  </si>
  <si>
    <t>7/1/2019 - 6/30/20</t>
  </si>
  <si>
    <t>FY 21</t>
  </si>
  <si>
    <t>7/1/2020 - 6/30/21</t>
  </si>
  <si>
    <t>FY22</t>
  </si>
  <si>
    <t>FY 22</t>
  </si>
  <si>
    <t>7/1/2021 - 6/30/22</t>
  </si>
  <si>
    <t>FY23</t>
  </si>
  <si>
    <t>7/21-6/22</t>
  </si>
  <si>
    <t>7/22-6/23</t>
  </si>
  <si>
    <t>FY24</t>
  </si>
  <si>
    <t>FY 23</t>
  </si>
  <si>
    <t>Data Validation list</t>
  </si>
  <si>
    <t>7/23-6/24</t>
  </si>
  <si>
    <t>Exmpt Staff (Mnthly)/</t>
  </si>
  <si>
    <t>Dual Comp Faculty</t>
  </si>
  <si>
    <t>FY 24</t>
  </si>
  <si>
    <t>DC Faculty</t>
  </si>
  <si>
    <t>Dual Comp. Faculty</t>
  </si>
  <si>
    <t>Dual Comp. Co-I</t>
  </si>
  <si>
    <t xml:space="preserve">Co-I </t>
  </si>
  <si>
    <t>FY25</t>
  </si>
  <si>
    <t>7/24-6/25</t>
  </si>
  <si>
    <t>7/1/2022 - 6/30/23</t>
  </si>
  <si>
    <t>7/1/2023 - 6/30/24</t>
  </si>
  <si>
    <t>FY 25</t>
  </si>
  <si>
    <t>7/1/2024 - 6/30/25</t>
  </si>
  <si>
    <t>Project Title:</t>
  </si>
  <si>
    <t>Proposal Date:</t>
  </si>
  <si>
    <t>Research Agency:</t>
  </si>
  <si>
    <t>Principal Investigator (PI):</t>
  </si>
  <si>
    <t xml:space="preserve"> Co-PI (list all):</t>
  </si>
  <si>
    <t>Project Duration (in months):</t>
  </si>
  <si>
    <t>Total Proj Cost:</t>
  </si>
  <si>
    <t>% contribution</t>
  </si>
  <si>
    <r>
      <t xml:space="preserve">Target Project Start Date </t>
    </r>
    <r>
      <rPr>
        <sz val="10"/>
        <color indexed="8"/>
        <rFont val="Calibri"/>
        <family val="2"/>
      </rPr>
      <t>(default to first day of fiscal year, unless there is a need for a later start date)</t>
    </r>
    <r>
      <rPr>
        <sz val="10"/>
        <rFont val="Times New Roman"/>
        <family val="0"/>
      </rPr>
      <t>:</t>
    </r>
  </si>
  <si>
    <t>ODOT Share:</t>
  </si>
  <si>
    <t>Calculated Completion Date:</t>
  </si>
  <si>
    <t xml:space="preserve">Research Agency Share: </t>
  </si>
  <si>
    <t>Subcontractor(s) Share:</t>
  </si>
  <si>
    <r>
      <rPr>
        <b/>
        <u val="single"/>
        <sz val="11"/>
        <color indexed="8"/>
        <rFont val="Calibri"/>
        <family val="2"/>
      </rPr>
      <t>SALARIES &amp; WAGES</t>
    </r>
    <r>
      <rPr>
        <b/>
        <sz val="11"/>
        <color indexed="8"/>
        <rFont val="Calibri"/>
        <family val="2"/>
      </rPr>
      <t xml:space="preserve">    </t>
    </r>
    <r>
      <rPr>
        <b/>
        <sz val="10"/>
        <color indexed="8"/>
        <rFont val="Calibri"/>
        <family val="2"/>
      </rPr>
      <t xml:space="preserve">
</t>
    </r>
    <r>
      <rPr>
        <sz val="10"/>
        <color indexed="8"/>
        <rFont val="Calibri"/>
        <family val="2"/>
      </rPr>
      <t xml:space="preserve">Specify number of hours to be worked and average hourly rate for the life of the project for each line below. Student rates should be within the rates for interns published by Department of Administrative Services. Current rates are posted here: </t>
    </r>
  </si>
  <si>
    <t>Current DAS Intern Rates</t>
  </si>
  <si>
    <r>
      <rPr>
        <b/>
        <u val="single"/>
        <sz val="11"/>
        <color indexed="8"/>
        <rFont val="Calibri"/>
        <family val="2"/>
      </rPr>
      <t>FRINGE BENEFITS</t>
    </r>
    <r>
      <rPr>
        <b/>
        <u val="single"/>
        <sz val="10"/>
        <color indexed="8"/>
        <rFont val="Calibri"/>
        <family val="2"/>
      </rPr>
      <t xml:space="preserve">
</t>
    </r>
    <r>
      <rPr>
        <sz val="10"/>
        <color indexed="8"/>
        <rFont val="Calibri"/>
        <family val="2"/>
      </rPr>
      <t>Enter the percentage of Salaries &amp; Wages for each role in the project. The amount will calculate automatically. For education institutions, the percentages should be in accordance with the approved F&amp;A rate agreement.</t>
    </r>
  </si>
  <si>
    <t>Senior Personnel</t>
  </si>
  <si>
    <r>
      <t>Avg Hourly Rate</t>
    </r>
    <r>
      <rPr>
        <sz val="9"/>
        <color indexed="8"/>
        <rFont val="Calibri"/>
        <family val="2"/>
      </rPr>
      <t xml:space="preserve"> 
(2 decimals)</t>
    </r>
  </si>
  <si>
    <t>Total # of Hours</t>
  </si>
  <si>
    <t>Fringe Benefits %</t>
  </si>
  <si>
    <t>Wages Subtotal</t>
  </si>
  <si>
    <t>Fringe Benefits Subtotal</t>
  </si>
  <si>
    <t>Total Amount</t>
  </si>
  <si>
    <t>Undergraduate Students - Suggested rate $15/hr</t>
  </si>
  <si>
    <t>Insert # of Undergrad students here</t>
  </si>
  <si>
    <t>Masters Students - Suggested rate $18/hr</t>
  </si>
  <si>
    <t>Insert # of Masters students here</t>
  </si>
  <si>
    <t>PhD Students - Suggested rate $20/hr</t>
  </si>
  <si>
    <t>Other Students</t>
  </si>
  <si>
    <t>Description</t>
  </si>
  <si>
    <t>Other Personnel - Individuals listed below must bring a specific knowledge essential to the project. Clerical support should be considered part of overhead.</t>
  </si>
  <si>
    <t>Briefly describe the role of this person and how their contribution is essential to the project.</t>
  </si>
  <si>
    <t>Salaries &amp; Wages Total:</t>
  </si>
  <si>
    <t>Organizational Cost Sharing (if any):</t>
  </si>
  <si>
    <r>
      <rPr>
        <b/>
        <u val="single"/>
        <sz val="11"/>
        <color indexed="8"/>
        <rFont val="Calibri"/>
        <family val="2"/>
      </rPr>
      <t>SUBCONTRACTOR(S)</t>
    </r>
    <r>
      <rPr>
        <b/>
        <sz val="10"/>
        <color indexed="8"/>
        <rFont val="Calibri"/>
        <family val="2"/>
      </rPr>
      <t xml:space="preserve">
</t>
    </r>
    <r>
      <rPr>
        <sz val="10"/>
        <color indexed="8"/>
        <rFont val="Calibri"/>
        <family val="2"/>
      </rPr>
      <t xml:space="preserve"> List each subcontractor separately.  A copy of each subcontractor’s budget must be attached, along with their letter of support.  Reimbursement to contractor for subcontractor performance is subject to state accounting guidelines (available at www.GSA.gov) as is the contractor.</t>
    </r>
  </si>
  <si>
    <t>Amount</t>
  </si>
  <si>
    <t>Insert subcontractor 2 name here</t>
  </si>
  <si>
    <t>Insert subcontractor 3 name here</t>
  </si>
  <si>
    <t>Insert subcontractor 4 name here</t>
  </si>
  <si>
    <t xml:space="preserve"> Subcontactor Total:</t>
  </si>
  <si>
    <r>
      <rPr>
        <b/>
        <u val="single"/>
        <sz val="11"/>
        <color indexed="8"/>
        <rFont val="Calibri"/>
        <family val="2"/>
      </rPr>
      <t>TRAVEL</t>
    </r>
    <r>
      <rPr>
        <b/>
        <sz val="10"/>
        <color indexed="8"/>
        <rFont val="Calibri"/>
        <family val="2"/>
      </rPr>
      <t xml:space="preserve">
</t>
    </r>
    <r>
      <rPr>
        <sz val="10"/>
        <color indexed="8"/>
        <rFont val="Calibri"/>
        <family val="2"/>
      </rPr>
      <t>Must be in accordance with current state guidelines (available at www.GSA.gov).  State of Ohio reimburses mileage at $0.52 per mile.</t>
    </r>
  </si>
  <si>
    <t xml:space="preserve"> Provide purpose, total mileage, total # of days, total # of meals, total # of trips, names of individual(s) traveling for each trip. </t>
  </si>
  <si>
    <t>Travel Total:</t>
  </si>
  <si>
    <r>
      <rPr>
        <b/>
        <u val="single"/>
        <sz val="11"/>
        <color indexed="8"/>
        <rFont val="Calibri"/>
        <family val="2"/>
      </rPr>
      <t>SUPPLIES</t>
    </r>
    <r>
      <rPr>
        <b/>
        <sz val="10"/>
        <color indexed="8"/>
        <rFont val="Calibri"/>
        <family val="2"/>
      </rPr>
      <t xml:space="preserve">
</t>
    </r>
    <r>
      <rPr>
        <sz val="10"/>
        <color indexed="8"/>
        <rFont val="Calibri"/>
        <family val="2"/>
      </rPr>
      <t xml:space="preserve">Provide details if over 5% of total budget. </t>
    </r>
  </si>
  <si>
    <t>Details, if over 5% of budget</t>
  </si>
  <si>
    <t>Supplies Total:</t>
  </si>
  <si>
    <r>
      <rPr>
        <b/>
        <u val="single"/>
        <sz val="11"/>
        <color indexed="8"/>
        <rFont val="Calibri"/>
        <family val="2"/>
      </rPr>
      <t xml:space="preserve">EQUIPMENT </t>
    </r>
    <r>
      <rPr>
        <b/>
        <u val="single"/>
        <sz val="9"/>
        <color indexed="8"/>
        <rFont val="Calibri"/>
        <family val="2"/>
      </rPr>
      <t>- requires minimum 2 quotes per piece of equipment</t>
    </r>
    <r>
      <rPr>
        <b/>
        <sz val="9"/>
        <color indexed="8"/>
        <rFont val="Calibri"/>
        <family val="2"/>
      </rPr>
      <t xml:space="preserve">
</t>
    </r>
    <r>
      <rPr>
        <sz val="9"/>
        <color indexed="8"/>
        <rFont val="Calibri"/>
        <family val="2"/>
      </rPr>
      <t>Equipment is an article of non-expendable, tangible personal property having a useful life of at least two years and an acquisition cost of $1,000 or more per unit, or a combined value of $1,000 for components which are assembled into a larger unit.</t>
    </r>
  </si>
  <si>
    <t>Additional Details</t>
  </si>
  <si>
    <t>Equipment line 1</t>
  </si>
  <si>
    <t>Equipment line 2</t>
  </si>
  <si>
    <t>Equipment line 3</t>
  </si>
  <si>
    <t>Equipment line 4</t>
  </si>
  <si>
    <t>Equipment Total:</t>
  </si>
  <si>
    <r>
      <rPr>
        <b/>
        <u val="single"/>
        <sz val="11"/>
        <color indexed="8"/>
        <rFont val="Calibri"/>
        <family val="2"/>
      </rPr>
      <t xml:space="preserve">INDIRECT COSTS - </t>
    </r>
    <r>
      <rPr>
        <b/>
        <u val="single"/>
        <sz val="9"/>
        <color indexed="8"/>
        <rFont val="Calibri"/>
        <family val="2"/>
      </rPr>
      <t>Educational Institutions must provide a copy of their approved F&amp;A Rate Agreement as an Appendix, and may only be applied to Direct Labor only.
Private Institutions must supply documentation to support the calculation of the overhead rate.</t>
    </r>
    <r>
      <rPr>
        <b/>
        <sz val="9"/>
        <color indexed="8"/>
        <rFont val="Calibri"/>
        <family val="2"/>
      </rPr>
      <t xml:space="preserve">
</t>
    </r>
    <r>
      <rPr>
        <sz val="9"/>
        <color indexed="8"/>
        <rFont val="Calibri"/>
        <family val="2"/>
      </rPr>
      <t>Both private and public entities should have adequately furnished and equipped offices to provide services under a research project contract. Items considered "routine" office supplies and/or services constitute indirect costs or overhead.</t>
    </r>
  </si>
  <si>
    <t>Enter percentage rate below</t>
  </si>
  <si>
    <t>Indirect Costs Total:</t>
  </si>
  <si>
    <t>ODOT Research Proposal Budget Form - complete all yellow spaces, using the Tab key to move to the next space</t>
  </si>
  <si>
    <t>Insert subcontractor 1 name here</t>
  </si>
  <si>
    <t>DHHS approved rate dated 4/1/19 - composite rate across multiple UC fiscal years.</t>
  </si>
  <si>
    <t>Dual Comp</t>
  </si>
  <si>
    <t>Ave Fringe Rate</t>
  </si>
  <si>
    <t>Total Fringe Rate</t>
  </si>
  <si>
    <t xml:space="preserve">MANUAL CALCULATIONS REQUIRED IF ADDING LINES </t>
  </si>
  <si>
    <t>IN INDIVIDUAL YEAR BUDGET TABS</t>
  </si>
  <si>
    <t>Enter # of Budget  Years</t>
  </si>
  <si>
    <t>Ave Hourly Rate</t>
  </si>
  <si>
    <t>Check</t>
  </si>
  <si>
    <t>Overhead Rate remains flat for the entire project period at the initial rate proposed</t>
  </si>
  <si>
    <t>**  Overhead is NOT charged for subcontractor costs - only direct salary &amp; wages</t>
  </si>
  <si>
    <t>Insert # of PhD students here =  ?</t>
  </si>
  <si>
    <t xml:space="preserve">Total Acad Hourly Rates </t>
  </si>
  <si>
    <t>Enter # of  Budget Years</t>
  </si>
  <si>
    <t>Total Cal Hourly Rates</t>
  </si>
  <si>
    <t>Use care selecting Calendar or Academic Appointment for hourly wages.</t>
  </si>
  <si>
    <t>Manual calculation required</t>
  </si>
  <si>
    <t>Last Revised: 12/22/19</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</si>
</sst>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_)"/>
    <numFmt numFmtId="166" formatCode="0.0%"/>
    <numFmt numFmtId="167" formatCode="0_)"/>
    <numFmt numFmtId="168" formatCode="0.000%"/>
    <numFmt numFmtId="169" formatCode="_(&quot;$&quot;* #,##0.0_);_(&quot;$&quot;* \(#,##0.0\);_(&quot;$&quot;* &quot;-&quot;??_);_(@_)"/>
    <numFmt numFmtId="170" formatCode="_(&quot;$&quot;* #,##0_);_(&quot;$&quot;* \(#,##0\);_(&quot;$&quot;* &quot;-&quot;??_);_(@_)"/>
    <numFmt numFmtId="171" formatCode="0.00000000"/>
    <numFmt numFmtId="172" formatCode="0.0000000"/>
    <numFmt numFmtId="173" formatCode="0.000000"/>
    <numFmt numFmtId="174" formatCode="0.00000"/>
    <numFmt numFmtId="175" formatCode="0.0000"/>
    <numFmt numFmtId="176" formatCode="0.000"/>
    <numFmt numFmtId="177" formatCode="0.0"/>
    <numFmt numFmtId="178" formatCode="_(&quot;$&quot;* #,##0.0_);_(&quot;$&quot;* \(#,##0.0\);_(&quot;$&quot;* &quot;-&quot;_);_(@_)"/>
    <numFmt numFmtId="179" formatCode="_(&quot;$&quot;* #,##0.00_);_(&quot;$&quot;* \(#,##0.00\);_(&quot;$&quot;* &quot;-&quot;_);_(@_)"/>
    <numFmt numFmtId="180" formatCode="0.00_)"/>
    <numFmt numFmtId="181" formatCode="&quot;$&quot;#,##0.0_);[Red]\(&quot;$&quot;#,##0.0\)"/>
    <numFmt numFmtId="182" formatCode="&quot;$&quot;#,##0.0_);\(&quot;$&quot;#,##0.0\)"/>
    <numFmt numFmtId="183" formatCode="_(&quot;$&quot;* #,##0.000_);_(&quot;$&quot;* \(#,##0.000\);_(&quot;$&quot;* &quot;-&quot;??_);_(@_)"/>
    <numFmt numFmtId="184" formatCode="_(* #,##0.0_);_(* \(#,##0.0\);_(* &quot;-&quot;??_);_(@_)"/>
    <numFmt numFmtId="185" formatCode="_(* #,##0_);_(* \(#,##0\);_(* &quot;-&quot;??_);_(@_)"/>
    <numFmt numFmtId="186" formatCode="_(* #,##0.000_);_(* \(#,##0.000\);_(* &quot;-&quot;??_);_(@_)"/>
    <numFmt numFmtId="187" formatCode="_(* #,##0.0000_);_(* \(#,##0.0000\);_(* &quot;-&quot;??_);_(@_)"/>
    <numFmt numFmtId="188" formatCode="&quot;$&quot;#,##0\ ;\(&quot;$&quot;#,##0\)"/>
    <numFmt numFmtId="189" formatCode="&quot;$&quot;#,##0\ ;[Red]\(&quot;$&quot;#,##0\)"/>
    <numFmt numFmtId="190" formatCode="&quot;$&quot;#,##0.00\ ;\(&quot;$&quot;#,##0.00\)"/>
    <numFmt numFmtId="191" formatCode="&quot;$&quot;#,##0.00\ ;[Red]\(&quot;$&quot;#,##0.00\)"/>
    <numFmt numFmtId="192" formatCode="m/d"/>
    <numFmt numFmtId="193" formatCode="&quot;$&quot;#,##0.0\ ;\(&quot;$&quot;#,##0.0\)"/>
    <numFmt numFmtId="194" formatCode="#,##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quot;$&quot;#,##0.00"/>
    <numFmt numFmtId="201" formatCode="&quot;$&quot;#,##0.000_);[Red]\(&quot;$&quot;#,##0.000\)"/>
    <numFmt numFmtId="202" formatCode="&quot;$&quot;#,##0"/>
    <numFmt numFmtId="203" formatCode="[$-409]dddd\,\ mmmm\ dd\,\ yyyy"/>
    <numFmt numFmtId="204" formatCode="[$-409]h:mm:ss\ AM/PM"/>
    <numFmt numFmtId="205" formatCode="m/d/yy;@"/>
    <numFmt numFmtId="206" formatCode="mm/dd/yy;@"/>
    <numFmt numFmtId="207" formatCode="mm/dd/yy_)"/>
    <numFmt numFmtId="208" formatCode="General_);[Red]\-General_)"/>
    <numFmt numFmtId="209" formatCode="0.00%;[Red]\-0.00%"/>
    <numFmt numFmtId="210" formatCode="&quot;(&quot;\ &quot;$&quot;\ #,##0.00\ &quot;/ hour )&quot;"/>
    <numFmt numFmtId="211" formatCode="[$-409]dddd\,\ mmmm\ d\,\ yyyy"/>
  </numFmts>
  <fonts count="98">
    <font>
      <sz val="10"/>
      <name val="Times New Roman"/>
      <family val="0"/>
    </font>
    <font>
      <b/>
      <sz val="10"/>
      <name val="Times New Roman"/>
      <family val="0"/>
    </font>
    <font>
      <i/>
      <sz val="10"/>
      <name val="Times New Roman"/>
      <family val="0"/>
    </font>
    <font>
      <b/>
      <i/>
      <sz val="10"/>
      <name val="Times New Roman"/>
      <family val="0"/>
    </font>
    <font>
      <sz val="10"/>
      <name val="Helv"/>
      <family val="0"/>
    </font>
    <font>
      <sz val="10"/>
      <name val="Arial"/>
      <family val="2"/>
    </font>
    <font>
      <b/>
      <sz val="10"/>
      <name val="Arial"/>
      <family val="2"/>
    </font>
    <font>
      <b/>
      <u val="single"/>
      <sz val="10"/>
      <name val="Arial"/>
      <family val="2"/>
    </font>
    <font>
      <sz val="10"/>
      <color indexed="39"/>
      <name val="Arial"/>
      <family val="2"/>
    </font>
    <font>
      <sz val="10"/>
      <color indexed="8"/>
      <name val="Arial"/>
      <family val="2"/>
    </font>
    <font>
      <u val="single"/>
      <sz val="10"/>
      <name val="Arial"/>
      <family val="2"/>
    </font>
    <font>
      <i/>
      <sz val="10"/>
      <name val="Arial"/>
      <family val="2"/>
    </font>
    <font>
      <b/>
      <i/>
      <sz val="10"/>
      <name val="Arial"/>
      <family val="2"/>
    </font>
    <font>
      <b/>
      <sz val="10"/>
      <color indexed="17"/>
      <name val="Arial"/>
      <family val="2"/>
    </font>
    <font>
      <sz val="7"/>
      <name val="Arial"/>
      <family val="2"/>
    </font>
    <font>
      <b/>
      <sz val="10"/>
      <color indexed="39"/>
      <name val="Arial"/>
      <family val="2"/>
    </font>
    <font>
      <b/>
      <sz val="18"/>
      <name val="Arial"/>
      <family val="2"/>
    </font>
    <font>
      <b/>
      <sz val="12"/>
      <name val="Arial"/>
      <family val="2"/>
    </font>
    <font>
      <u val="single"/>
      <sz val="7.5"/>
      <color indexed="12"/>
      <name val="Times New Roman"/>
      <family val="1"/>
    </font>
    <font>
      <u val="single"/>
      <sz val="7.5"/>
      <color indexed="36"/>
      <name val="Times New Roman"/>
      <family val="1"/>
    </font>
    <font>
      <b/>
      <sz val="10"/>
      <color indexed="12"/>
      <name val="Arial"/>
      <family val="2"/>
    </font>
    <font>
      <sz val="10"/>
      <color indexed="12"/>
      <name val="Times New Roman"/>
      <family val="1"/>
    </font>
    <font>
      <sz val="10"/>
      <color indexed="12"/>
      <name val="Arial"/>
      <family val="2"/>
    </font>
    <font>
      <sz val="12"/>
      <name val="Times New Roman"/>
      <family val="1"/>
    </font>
    <font>
      <b/>
      <u val="single"/>
      <sz val="12"/>
      <name val="Times New Roman"/>
      <family val="1"/>
    </font>
    <font>
      <sz val="12"/>
      <name val="SWISS"/>
      <family val="0"/>
    </font>
    <font>
      <u val="single"/>
      <sz val="12"/>
      <name val="Times New Roman"/>
      <family val="1"/>
    </font>
    <font>
      <sz val="12"/>
      <color indexed="12"/>
      <name val="Times New Roman"/>
      <family val="1"/>
    </font>
    <font>
      <b/>
      <sz val="12"/>
      <name val="Times New Roman"/>
      <family val="1"/>
    </font>
    <font>
      <b/>
      <u val="single"/>
      <sz val="14"/>
      <name val="Times New Roman"/>
      <family val="1"/>
    </font>
    <font>
      <sz val="12"/>
      <color indexed="9"/>
      <name val="Times New Roman"/>
      <family val="1"/>
    </font>
    <font>
      <b/>
      <sz val="14"/>
      <name val="Times New Roman"/>
      <family val="1"/>
    </font>
    <font>
      <u val="single"/>
      <sz val="7.5"/>
      <color indexed="12"/>
      <name val="Courier"/>
      <family val="3"/>
    </font>
    <font>
      <sz val="10"/>
      <name val="MS Sans Serif"/>
      <family val="2"/>
    </font>
    <font>
      <sz val="10"/>
      <name val="Courier"/>
      <family val="0"/>
    </font>
    <font>
      <sz val="9"/>
      <color indexed="8"/>
      <name val="Calibri"/>
      <family val="2"/>
    </font>
    <font>
      <sz val="10"/>
      <color indexed="8"/>
      <name val="Calibri"/>
      <family val="2"/>
    </font>
    <font>
      <b/>
      <u val="single"/>
      <sz val="10"/>
      <color indexed="8"/>
      <name val="Calibri"/>
      <family val="2"/>
    </font>
    <font>
      <b/>
      <u val="single"/>
      <sz val="11"/>
      <color indexed="8"/>
      <name val="Calibri"/>
      <family val="2"/>
    </font>
    <font>
      <b/>
      <sz val="11"/>
      <color indexed="8"/>
      <name val="Calibri"/>
      <family val="2"/>
    </font>
    <font>
      <b/>
      <sz val="10"/>
      <color indexed="8"/>
      <name val="Calibri"/>
      <family val="2"/>
    </font>
    <font>
      <b/>
      <u val="single"/>
      <sz val="9"/>
      <color indexed="8"/>
      <name val="Calibri"/>
      <family val="2"/>
    </font>
    <font>
      <b/>
      <sz val="9"/>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9"/>
      <color indexed="10"/>
      <name val="Calibri"/>
      <family val="2"/>
    </font>
    <font>
      <i/>
      <sz val="9"/>
      <color indexed="8"/>
      <name val="Calibri"/>
      <family val="2"/>
    </font>
    <font>
      <sz val="11"/>
      <name val="Calibri"/>
      <family val="2"/>
    </font>
    <font>
      <sz val="9"/>
      <name val="Calibri"/>
      <family val="2"/>
    </font>
    <font>
      <i/>
      <sz val="10"/>
      <color indexed="8"/>
      <name val="Calibri"/>
      <family val="2"/>
    </font>
    <font>
      <sz val="10"/>
      <color indexed="10"/>
      <name val="Calibri"/>
      <family val="2"/>
    </font>
    <font>
      <sz val="10"/>
      <name val="Calibri"/>
      <family val="2"/>
    </font>
    <font>
      <b/>
      <sz val="11"/>
      <name val="Calibri"/>
      <family val="2"/>
    </font>
    <font>
      <b/>
      <sz val="10"/>
      <color indexed="10"/>
      <name val="Times New Roman"/>
      <family val="1"/>
    </font>
    <font>
      <sz val="10"/>
      <color indexed="10"/>
      <name val="Arial"/>
      <family val="2"/>
    </font>
    <font>
      <b/>
      <sz val="10"/>
      <color indexed="10"/>
      <name val="Arial"/>
      <family val="2"/>
    </font>
    <font>
      <b/>
      <u val="single"/>
      <sz val="8"/>
      <color indexed="8"/>
      <name val="Calibri"/>
      <family val="2"/>
    </font>
    <font>
      <b/>
      <sz val="10"/>
      <color indexed="3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9"/>
      <color theme="1"/>
      <name val="Calibri"/>
      <family val="2"/>
    </font>
    <font>
      <sz val="9"/>
      <color rgb="FFFF0000"/>
      <name val="Calibri"/>
      <family val="2"/>
    </font>
    <font>
      <b/>
      <sz val="11"/>
      <color rgb="FFFF0000"/>
      <name val="Calibri"/>
      <family val="2"/>
    </font>
    <font>
      <i/>
      <sz val="9"/>
      <color theme="1"/>
      <name val="Calibri"/>
      <family val="2"/>
    </font>
    <font>
      <i/>
      <sz val="10"/>
      <color theme="1"/>
      <name val="Calibri"/>
      <family val="2"/>
    </font>
    <font>
      <b/>
      <sz val="10"/>
      <color theme="1"/>
      <name val="Calibri"/>
      <family val="2"/>
    </font>
    <font>
      <b/>
      <u val="single"/>
      <sz val="9"/>
      <color theme="1"/>
      <name val="Calibri"/>
      <family val="2"/>
    </font>
    <font>
      <sz val="10"/>
      <color rgb="FFFF0000"/>
      <name val="Calibri"/>
      <family val="2"/>
    </font>
    <font>
      <b/>
      <sz val="11"/>
      <color theme="1"/>
      <name val="Calibri"/>
      <family val="2"/>
    </font>
    <font>
      <b/>
      <sz val="10"/>
      <color rgb="FFFF0000"/>
      <name val="Times New Roman"/>
      <family val="1"/>
    </font>
    <font>
      <sz val="10"/>
      <color rgb="FFFF0000"/>
      <name val="Arial"/>
      <family val="2"/>
    </font>
    <font>
      <b/>
      <sz val="10"/>
      <color rgb="FFFF0000"/>
      <name val="Arial"/>
      <family val="2"/>
    </font>
    <font>
      <b/>
      <u val="single"/>
      <sz val="8"/>
      <color theme="1"/>
      <name val="Calibri"/>
      <family val="2"/>
    </font>
    <font>
      <b/>
      <sz val="10"/>
      <color rgb="FF0070C0"/>
      <name val="Times New Roman"/>
      <family val="1"/>
    </font>
    <font>
      <b/>
      <u val="single"/>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1"/>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thin"/>
    </border>
    <border>
      <left style="medium"/>
      <right style="medium"/>
      <top style="thin"/>
      <bottom style="medium"/>
    </border>
    <border>
      <left style="medium"/>
      <right style="medium"/>
      <top style="thin"/>
      <bottom style="thin"/>
    </border>
    <border>
      <left/>
      <right style="medium"/>
      <top style="medium"/>
      <bottom style="thin"/>
    </border>
    <border>
      <left/>
      <right/>
      <top style="medium"/>
      <bottom style="medium"/>
    </border>
    <border>
      <left style="medium"/>
      <right style="medium"/>
      <top style="medium"/>
      <bottom style="medium"/>
    </border>
    <border>
      <left/>
      <right style="medium"/>
      <top/>
      <bottom/>
    </border>
    <border>
      <left/>
      <right/>
      <top style="medium"/>
      <bottom style="thin"/>
    </border>
    <border>
      <left style="medium"/>
      <right style="medium"/>
      <top/>
      <bottom style="thin"/>
    </border>
    <border>
      <left/>
      <right style="medium"/>
      <top style="thin"/>
      <bottom style="medium"/>
    </border>
    <border>
      <left/>
      <right/>
      <top style="thin"/>
      <bottom style="medium"/>
    </border>
    <border>
      <left style="medium"/>
      <right style="medium"/>
      <top/>
      <bottom style="medium"/>
    </border>
    <border>
      <left style="thin"/>
      <right/>
      <top/>
      <bottom style="thin"/>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top style="thin"/>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lignment/>
      <protection/>
    </xf>
    <xf numFmtId="40" fontId="33" fillId="0" borderId="0" applyFont="0" applyFill="0" applyBorder="0" applyAlignment="0" applyProtection="0"/>
    <xf numFmtId="43" fontId="5" fillId="0" borderId="0">
      <alignment/>
      <protection/>
    </xf>
    <xf numFmtId="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8" fontId="33" fillId="0" borderId="0" applyFont="0" applyFill="0" applyBorder="0" applyAlignment="0" applyProtection="0"/>
    <xf numFmtId="44" fontId="5" fillId="0" borderId="0" applyFont="0" applyFill="0" applyBorder="0" applyAlignment="0" applyProtection="0"/>
    <xf numFmtId="188" fontId="5" fillId="0" borderId="0" applyFont="0" applyFill="0" applyBorder="0" applyAlignment="0" applyProtection="0"/>
    <xf numFmtId="0" fontId="5" fillId="0" borderId="0" applyFont="0" applyFill="0" applyBorder="0" applyAlignment="0" applyProtection="0"/>
    <xf numFmtId="0" fontId="74" fillId="0" borderId="0" applyNumberFormat="0" applyFill="0" applyBorder="0" applyAlignment="0" applyProtection="0"/>
    <xf numFmtId="2" fontId="5" fillId="0" borderId="0" applyFont="0" applyFill="0" applyBorder="0" applyAlignment="0" applyProtection="0"/>
    <xf numFmtId="0" fontId="19" fillId="0" borderId="0" applyNumberFormat="0" applyFill="0" applyBorder="0" applyAlignment="0" applyProtection="0"/>
    <xf numFmtId="0" fontId="75" fillId="29"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76" fillId="0" borderId="3" applyNumberFormat="0" applyFill="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32" fillId="0" borderId="0" applyNumberFormat="0" applyFill="0" applyBorder="0" applyAlignment="0" applyProtection="0"/>
    <xf numFmtId="0" fontId="77" fillId="30" borderId="1" applyNumberFormat="0" applyAlignment="0" applyProtection="0"/>
    <xf numFmtId="0" fontId="78" fillId="0" borderId="4" applyNumberFormat="0" applyFill="0" applyAlignment="0" applyProtection="0"/>
    <xf numFmtId="0" fontId="79" fillId="31" borderId="0" applyNumberFormat="0" applyBorder="0" applyAlignment="0" applyProtection="0"/>
    <xf numFmtId="0" fontId="23" fillId="0" borderId="0">
      <alignment/>
      <protection/>
    </xf>
    <xf numFmtId="164" fontId="34" fillId="0" borderId="0">
      <alignment/>
      <protection/>
    </xf>
    <xf numFmtId="0" fontId="23" fillId="0" borderId="0">
      <alignment/>
      <protection/>
    </xf>
    <xf numFmtId="0" fontId="5" fillId="0" borderId="0">
      <alignment/>
      <protection/>
    </xf>
    <xf numFmtId="0" fontId="25" fillId="0" borderId="0">
      <alignment/>
      <protection/>
    </xf>
    <xf numFmtId="0" fontId="23" fillId="0" borderId="0">
      <alignment/>
      <protection/>
    </xf>
    <xf numFmtId="164" fontId="4" fillId="0" borderId="0">
      <alignment/>
      <protection/>
    </xf>
    <xf numFmtId="0" fontId="0" fillId="32" borderId="5" applyNumberFormat="0" applyFont="0" applyAlignment="0" applyProtection="0"/>
    <xf numFmtId="0" fontId="80" fillId="27" borderId="6"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0" fontId="81" fillId="0" borderId="0" applyNumberFormat="0" applyFill="0" applyBorder="0" applyAlignment="0" applyProtection="0"/>
    <xf numFmtId="0" fontId="5" fillId="0" borderId="7" applyNumberFormat="0" applyFont="0" applyFill="0" applyAlignment="0" applyProtection="0"/>
    <xf numFmtId="0" fontId="82" fillId="0" borderId="0" applyNumberFormat="0" applyFill="0" applyBorder="0" applyAlignment="0" applyProtection="0"/>
  </cellStyleXfs>
  <cellXfs count="487">
    <xf numFmtId="0" fontId="0" fillId="0" borderId="0" xfId="0" applyAlignment="1">
      <alignment/>
    </xf>
    <xf numFmtId="0" fontId="0" fillId="0" borderId="0" xfId="0" applyAlignment="1">
      <alignment horizontal="center"/>
    </xf>
    <xf numFmtId="14" fontId="0" fillId="0" borderId="0" xfId="0" applyNumberFormat="1" applyAlignment="1">
      <alignment horizontal="center"/>
    </xf>
    <xf numFmtId="10" fontId="0" fillId="0" borderId="0" xfId="0" applyNumberFormat="1" applyAlignment="1">
      <alignment horizontal="center"/>
    </xf>
    <xf numFmtId="0" fontId="0" fillId="0" borderId="0" xfId="0" applyAlignment="1" quotePrefix="1">
      <alignment horizontal="center"/>
    </xf>
    <xf numFmtId="0" fontId="1" fillId="0" borderId="0" xfId="0" applyFont="1" applyAlignment="1">
      <alignment/>
    </xf>
    <xf numFmtId="5" fontId="8" fillId="0" borderId="0" xfId="48" applyNumberFormat="1" applyFont="1" applyAlignment="1" applyProtection="1" quotePrefix="1">
      <alignment/>
      <protection locked="0"/>
    </xf>
    <xf numFmtId="6" fontId="5" fillId="0" borderId="0" xfId="48" applyNumberFormat="1" applyFont="1" applyAlignment="1">
      <alignment/>
    </xf>
    <xf numFmtId="164" fontId="5" fillId="0" borderId="0" xfId="48" applyNumberFormat="1" applyFont="1" applyAlignment="1">
      <alignment/>
    </xf>
    <xf numFmtId="164" fontId="5" fillId="0" borderId="0" xfId="48" applyNumberFormat="1" applyFont="1" applyAlignment="1" applyProtection="1">
      <alignment/>
      <protection/>
    </xf>
    <xf numFmtId="49" fontId="6" fillId="0" borderId="0" xfId="71" applyNumberFormat="1" applyFont="1" applyAlignment="1">
      <alignment horizontal="center"/>
      <protection/>
    </xf>
    <xf numFmtId="14" fontId="5" fillId="0" borderId="0" xfId="71" applyNumberFormat="1" applyFont="1" applyAlignment="1" quotePrefix="1">
      <alignment horizontal="center"/>
      <protection/>
    </xf>
    <xf numFmtId="166" fontId="5" fillId="0" borderId="0" xfId="77" applyNumberFormat="1" applyFont="1" applyAlignment="1">
      <alignment/>
    </xf>
    <xf numFmtId="6" fontId="5" fillId="0" borderId="0" xfId="48" applyNumberFormat="1" applyFont="1" applyAlignment="1">
      <alignment horizontal="right"/>
    </xf>
    <xf numFmtId="166" fontId="5" fillId="0" borderId="0" xfId="48" applyNumberFormat="1" applyFont="1" applyAlignment="1">
      <alignment/>
    </xf>
    <xf numFmtId="170" fontId="5" fillId="0" borderId="0" xfId="48" applyNumberFormat="1" applyFont="1" applyAlignment="1">
      <alignment/>
    </xf>
    <xf numFmtId="0" fontId="5" fillId="0" borderId="0" xfId="71" applyFont="1">
      <alignment/>
      <protection/>
    </xf>
    <xf numFmtId="0" fontId="6" fillId="0" borderId="0" xfId="71" applyFont="1" applyAlignment="1">
      <alignment horizontal="center"/>
      <protection/>
    </xf>
    <xf numFmtId="0" fontId="5" fillId="0" borderId="0" xfId="0" applyFont="1" applyAlignment="1">
      <alignment horizontal="center"/>
    </xf>
    <xf numFmtId="0" fontId="5" fillId="0" borderId="0" xfId="71" applyFont="1" applyAlignment="1" quotePrefix="1">
      <alignment horizontal="center"/>
      <protection/>
    </xf>
    <xf numFmtId="0" fontId="5" fillId="0" borderId="0" xfId="71" applyFont="1" applyAlignment="1" applyProtection="1">
      <alignment horizontal="center"/>
      <protection/>
    </xf>
    <xf numFmtId="0" fontId="5" fillId="0" borderId="0" xfId="0" applyFont="1" applyAlignment="1">
      <alignment horizontal="centerContinuous"/>
    </xf>
    <xf numFmtId="49" fontId="6" fillId="0" borderId="0" xfId="71" applyNumberFormat="1" applyFont="1" applyAlignment="1" quotePrefix="1">
      <alignment horizontal="center"/>
      <protection/>
    </xf>
    <xf numFmtId="0" fontId="10" fillId="0" borderId="0" xfId="71" applyFont="1" applyAlignment="1">
      <alignment horizontal="center"/>
      <protection/>
    </xf>
    <xf numFmtId="0" fontId="10" fillId="0" borderId="0" xfId="71" applyFont="1" applyAlignment="1" quotePrefix="1">
      <alignment horizontal="center"/>
      <protection/>
    </xf>
    <xf numFmtId="0" fontId="10" fillId="0" borderId="0" xfId="0" applyFont="1" applyAlignment="1">
      <alignment horizontal="center"/>
    </xf>
    <xf numFmtId="0" fontId="10" fillId="0" borderId="0" xfId="71" applyFont="1">
      <alignment/>
      <protection/>
    </xf>
    <xf numFmtId="170" fontId="5" fillId="0" borderId="0" xfId="71" applyNumberFormat="1" applyFont="1">
      <alignment/>
      <protection/>
    </xf>
    <xf numFmtId="0" fontId="5" fillId="0" borderId="0" xfId="71" applyFont="1" applyProtection="1">
      <alignment/>
      <protection/>
    </xf>
    <xf numFmtId="0" fontId="11" fillId="0" borderId="0" xfId="71" applyFont="1" applyAlignment="1" applyProtection="1" quotePrefix="1">
      <alignment horizontal="right"/>
      <protection/>
    </xf>
    <xf numFmtId="0" fontId="11" fillId="0" borderId="0" xfId="71" applyFont="1" applyAlignment="1" quotePrefix="1">
      <alignment horizontal="right"/>
      <protection/>
    </xf>
    <xf numFmtId="0" fontId="6" fillId="0" borderId="0" xfId="71" applyFont="1">
      <alignment/>
      <protection/>
    </xf>
    <xf numFmtId="0" fontId="10" fillId="0" borderId="0" xfId="71" applyFont="1" applyAlignment="1" quotePrefix="1">
      <alignment horizontal="left"/>
      <protection/>
    </xf>
    <xf numFmtId="0" fontId="10" fillId="0" borderId="0" xfId="71" applyFont="1" applyAlignment="1" applyProtection="1">
      <alignment horizontal="center"/>
      <protection/>
    </xf>
    <xf numFmtId="5" fontId="8" fillId="0" borderId="0" xfId="48" applyNumberFormat="1" applyFont="1" applyAlignment="1" applyProtection="1">
      <alignment horizontal="left"/>
      <protection locked="0"/>
    </xf>
    <xf numFmtId="0" fontId="6" fillId="0" borderId="0" xfId="71" applyFont="1" applyProtection="1">
      <alignment/>
      <protection/>
    </xf>
    <xf numFmtId="10" fontId="5" fillId="0" borderId="0" xfId="77" applyNumberFormat="1" applyFont="1" applyAlignment="1" applyProtection="1">
      <alignment/>
      <protection/>
    </xf>
    <xf numFmtId="49" fontId="5" fillId="0" borderId="0" xfId="71" applyNumberFormat="1" applyFont="1" applyAlignment="1">
      <alignment/>
      <protection/>
    </xf>
    <xf numFmtId="0" fontId="5" fillId="0" borderId="0" xfId="71" applyFont="1" applyAlignment="1">
      <alignment/>
      <protection/>
    </xf>
    <xf numFmtId="0" fontId="5" fillId="0" borderId="0" xfId="71" applyFont="1" applyAlignment="1" applyProtection="1">
      <alignment/>
      <protection/>
    </xf>
    <xf numFmtId="49" fontId="6" fillId="0" borderId="0" xfId="71" applyNumberFormat="1" applyFont="1" applyAlignment="1">
      <alignment/>
      <protection/>
    </xf>
    <xf numFmtId="0" fontId="6" fillId="0" borderId="0" xfId="71" applyFont="1" applyAlignment="1">
      <alignment/>
      <protection/>
    </xf>
    <xf numFmtId="0" fontId="6" fillId="0" borderId="0" xfId="71" applyFont="1" applyAlignment="1" applyProtection="1">
      <alignment/>
      <protection/>
    </xf>
    <xf numFmtId="0" fontId="6" fillId="0" borderId="0" xfId="71" applyFont="1" applyAlignment="1" applyProtection="1">
      <alignment horizontal="center"/>
      <protection/>
    </xf>
    <xf numFmtId="10" fontId="13" fillId="0" borderId="0" xfId="77" applyNumberFormat="1" applyFont="1" applyAlignment="1" applyProtection="1">
      <alignment horizontal="center"/>
      <protection/>
    </xf>
    <xf numFmtId="10" fontId="13" fillId="0" borderId="0" xfId="77" applyNumberFormat="1" applyFont="1" applyAlignment="1" applyProtection="1">
      <alignment horizontal="center"/>
      <protection locked="0"/>
    </xf>
    <xf numFmtId="0" fontId="6" fillId="0" borderId="0" xfId="71" applyFont="1" applyAlignment="1">
      <alignment horizontal="left"/>
      <protection/>
    </xf>
    <xf numFmtId="0" fontId="6" fillId="0" borderId="0" xfId="71" applyFont="1" applyAlignment="1">
      <alignment horizontal="right"/>
      <protection/>
    </xf>
    <xf numFmtId="0" fontId="5" fillId="0" borderId="0" xfId="71" applyFont="1" applyAlignment="1">
      <alignment horizontal="left"/>
      <protection/>
    </xf>
    <xf numFmtId="0" fontId="6" fillId="0" borderId="0" xfId="71" applyFont="1" applyAlignment="1" applyProtection="1">
      <alignment horizontal="left"/>
      <protection/>
    </xf>
    <xf numFmtId="0" fontId="6" fillId="0" borderId="0" xfId="71" applyFont="1" applyAlignment="1" quotePrefix="1">
      <alignment horizontal="left"/>
      <protection/>
    </xf>
    <xf numFmtId="49" fontId="5" fillId="0" borderId="0" xfId="71" applyNumberFormat="1" applyFont="1" applyAlignment="1">
      <alignment horizontal="center"/>
      <protection/>
    </xf>
    <xf numFmtId="49" fontId="5" fillId="0" borderId="0" xfId="71" applyNumberFormat="1" applyFont="1" applyAlignment="1" applyProtection="1">
      <alignment/>
      <protection/>
    </xf>
    <xf numFmtId="49" fontId="6" fillId="0" borderId="0" xfId="71" applyNumberFormat="1" applyFont="1" applyAlignment="1" applyProtection="1">
      <alignment/>
      <protection/>
    </xf>
    <xf numFmtId="166" fontId="12" fillId="0" borderId="0" xfId="77" applyNumberFormat="1" applyFont="1" applyAlignment="1">
      <alignment horizontal="right"/>
    </xf>
    <xf numFmtId="6" fontId="5" fillId="0" borderId="0" xfId="48" applyNumberFormat="1" applyFont="1" applyAlignment="1" applyProtection="1">
      <alignment/>
      <protection/>
    </xf>
    <xf numFmtId="6" fontId="5" fillId="0" borderId="0" xfId="48" applyNumberFormat="1" applyFont="1" applyAlignment="1" applyProtection="1">
      <alignment horizontal="right"/>
      <protection/>
    </xf>
    <xf numFmtId="166" fontId="5" fillId="0" borderId="0" xfId="48" applyNumberFormat="1" applyFont="1" applyAlignment="1" applyProtection="1">
      <alignment/>
      <protection/>
    </xf>
    <xf numFmtId="0" fontId="10" fillId="0" borderId="0" xfId="71" applyFont="1" applyAlignment="1" applyProtection="1" quotePrefix="1">
      <alignment horizontal="center"/>
      <protection/>
    </xf>
    <xf numFmtId="6" fontId="6" fillId="0" borderId="0" xfId="48" applyNumberFormat="1" applyFont="1" applyAlignment="1">
      <alignment/>
    </xf>
    <xf numFmtId="10" fontId="5" fillId="0" borderId="0" xfId="48" applyNumberFormat="1" applyFont="1" applyAlignment="1">
      <alignment/>
    </xf>
    <xf numFmtId="0" fontId="5" fillId="0" borderId="0" xfId="0" applyFont="1" applyAlignment="1" quotePrefix="1">
      <alignment horizontal="right"/>
    </xf>
    <xf numFmtId="0" fontId="5" fillId="0" borderId="0" xfId="71" applyFont="1" applyAlignment="1">
      <alignment horizontal="center"/>
      <protection/>
    </xf>
    <xf numFmtId="0" fontId="5" fillId="0" borderId="0" xfId="0" applyFont="1" applyAlignment="1">
      <alignment/>
    </xf>
    <xf numFmtId="0" fontId="5" fillId="0" borderId="0" xfId="0" applyFont="1" applyAlignment="1" applyProtection="1">
      <alignment/>
      <protection/>
    </xf>
    <xf numFmtId="170" fontId="6" fillId="0" borderId="0" xfId="71" applyNumberFormat="1" applyFont="1">
      <alignment/>
      <protection/>
    </xf>
    <xf numFmtId="14" fontId="9" fillId="0" borderId="0" xfId="74" applyNumberFormat="1" applyFont="1" applyBorder="1" applyAlignment="1" applyProtection="1" quotePrefix="1">
      <alignment horizontal="left"/>
      <protection locked="0"/>
    </xf>
    <xf numFmtId="170" fontId="5" fillId="0" borderId="0" xfId="77" applyNumberFormat="1" applyFont="1" applyAlignment="1">
      <alignment horizontal="right"/>
    </xf>
    <xf numFmtId="170" fontId="11" fillId="0" borderId="0" xfId="77" applyNumberFormat="1" applyFont="1" applyAlignment="1">
      <alignment horizontal="right"/>
    </xf>
    <xf numFmtId="170" fontId="5" fillId="0" borderId="0" xfId="0" applyNumberFormat="1" applyFont="1" applyAlignment="1">
      <alignment/>
    </xf>
    <xf numFmtId="170" fontId="5" fillId="0" borderId="0" xfId="71" applyNumberFormat="1" applyFont="1" applyAlignment="1">
      <alignment/>
      <protection/>
    </xf>
    <xf numFmtId="170" fontId="13" fillId="0" borderId="0" xfId="77" applyNumberFormat="1" applyFont="1" applyAlignment="1" applyProtection="1">
      <alignment horizontal="center"/>
      <protection locked="0"/>
    </xf>
    <xf numFmtId="170" fontId="6" fillId="0" borderId="0" xfId="71" applyNumberFormat="1" applyFont="1" applyAlignment="1">
      <alignment horizontal="left"/>
      <protection/>
    </xf>
    <xf numFmtId="170" fontId="12" fillId="0" borderId="0" xfId="77" applyNumberFormat="1" applyFont="1" applyAlignment="1">
      <alignment horizontal="right"/>
    </xf>
    <xf numFmtId="170" fontId="10" fillId="0" borderId="0" xfId="71" applyNumberFormat="1" applyFont="1" applyAlignment="1" quotePrefix="1">
      <alignment horizontal="center"/>
      <protection/>
    </xf>
    <xf numFmtId="38" fontId="5" fillId="0" borderId="0" xfId="48" applyNumberFormat="1" applyFont="1" applyAlignment="1">
      <alignment/>
    </xf>
    <xf numFmtId="38" fontId="10" fillId="0" borderId="0" xfId="71" applyNumberFormat="1" applyFont="1" applyAlignment="1">
      <alignment horizontal="center"/>
      <protection/>
    </xf>
    <xf numFmtId="38" fontId="10" fillId="0" borderId="0" xfId="0" applyNumberFormat="1" applyFont="1" applyAlignment="1">
      <alignment horizontal="center"/>
    </xf>
    <xf numFmtId="38" fontId="5" fillId="0" borderId="0" xfId="71" applyNumberFormat="1" applyFont="1" applyAlignment="1">
      <alignment horizontal="center"/>
      <protection/>
    </xf>
    <xf numFmtId="38" fontId="5" fillId="0" borderId="0" xfId="0" applyNumberFormat="1" applyFont="1" applyAlignment="1">
      <alignment/>
    </xf>
    <xf numFmtId="38" fontId="5" fillId="0" borderId="0" xfId="77" applyNumberFormat="1" applyFont="1" applyAlignment="1">
      <alignment/>
    </xf>
    <xf numFmtId="0" fontId="5" fillId="0" borderId="0" xfId="0" applyFont="1" applyAlignment="1" quotePrefix="1">
      <alignment horizontal="left"/>
    </xf>
    <xf numFmtId="6" fontId="6" fillId="0" borderId="0" xfId="71" applyNumberFormat="1" applyFont="1">
      <alignment/>
      <protection/>
    </xf>
    <xf numFmtId="5" fontId="6" fillId="0" borderId="0" xfId="71" applyNumberFormat="1" applyFont="1" applyAlignment="1">
      <alignment horizontal="center"/>
      <protection/>
    </xf>
    <xf numFmtId="0" fontId="6" fillId="33" borderId="8" xfId="71" applyFont="1" applyFill="1" applyBorder="1" applyAlignment="1">
      <alignment horizontal="centerContinuous"/>
      <protection/>
    </xf>
    <xf numFmtId="170" fontId="5" fillId="33" borderId="9" xfId="48" applyNumberFormat="1" applyFont="1" applyFill="1" applyBorder="1" applyAlignment="1">
      <alignment horizontal="centerContinuous"/>
    </xf>
    <xf numFmtId="0" fontId="5" fillId="33" borderId="10" xfId="71" applyFont="1" applyFill="1" applyBorder="1" applyAlignment="1">
      <alignment horizontal="centerContinuous"/>
      <protection/>
    </xf>
    <xf numFmtId="0" fontId="10" fillId="0" borderId="11" xfId="0" applyFont="1" applyBorder="1" applyAlignment="1">
      <alignment horizontal="center"/>
    </xf>
    <xf numFmtId="38" fontId="5" fillId="0" borderId="11" xfId="48" applyNumberFormat="1" applyFont="1" applyBorder="1" applyAlignment="1">
      <alignment/>
    </xf>
    <xf numFmtId="0" fontId="10" fillId="0" borderId="11" xfId="71" applyFont="1" applyBorder="1" applyAlignment="1">
      <alignment horizontal="center"/>
      <protection/>
    </xf>
    <xf numFmtId="170" fontId="6" fillId="33" borderId="12" xfId="48" applyNumberFormat="1" applyFont="1" applyFill="1" applyBorder="1" applyAlignment="1">
      <alignment horizontal="center"/>
    </xf>
    <xf numFmtId="38" fontId="11" fillId="0" borderId="11" xfId="71" applyNumberFormat="1" applyFont="1" applyBorder="1" applyAlignment="1" quotePrefix="1">
      <alignment horizontal="right"/>
      <protection/>
    </xf>
    <xf numFmtId="38" fontId="5" fillId="0" borderId="11" xfId="0" applyNumberFormat="1" applyFont="1" applyBorder="1" applyAlignment="1">
      <alignment horizontal="centerContinuous"/>
    </xf>
    <xf numFmtId="38" fontId="5" fillId="0" borderId="11" xfId="71" applyNumberFormat="1" applyFont="1" applyBorder="1" applyAlignment="1">
      <alignment horizontal="center"/>
      <protection/>
    </xf>
    <xf numFmtId="170" fontId="7" fillId="0" borderId="11" xfId="48" applyNumberFormat="1" applyFont="1" applyBorder="1" applyAlignment="1">
      <alignment horizontal="center"/>
    </xf>
    <xf numFmtId="44" fontId="5" fillId="0" borderId="11" xfId="48" applyNumberFormat="1" applyFont="1" applyBorder="1" applyAlignment="1">
      <alignment/>
    </xf>
    <xf numFmtId="0" fontId="6" fillId="33" borderId="12" xfId="71" applyFont="1" applyFill="1" applyBorder="1" applyAlignment="1" quotePrefix="1">
      <alignment horizontal="center"/>
      <protection/>
    </xf>
    <xf numFmtId="38" fontId="5" fillId="0" borderId="11" xfId="71" applyNumberFormat="1" applyFont="1" applyBorder="1">
      <alignment/>
      <protection/>
    </xf>
    <xf numFmtId="0" fontId="5" fillId="0" borderId="11" xfId="71" applyFont="1" applyBorder="1">
      <alignment/>
      <protection/>
    </xf>
    <xf numFmtId="0" fontId="6" fillId="33" borderId="12" xfId="71" applyFont="1" applyFill="1" applyBorder="1" applyAlignment="1">
      <alignment horizontal="center"/>
      <protection/>
    </xf>
    <xf numFmtId="170" fontId="6" fillId="33" borderId="13" xfId="48" applyNumberFormat="1" applyFont="1" applyFill="1" applyBorder="1" applyAlignment="1">
      <alignment horizontal="center"/>
    </xf>
    <xf numFmtId="0" fontId="6" fillId="33" borderId="13" xfId="71" applyFont="1" applyFill="1" applyBorder="1" applyAlignment="1">
      <alignment horizontal="center"/>
      <protection/>
    </xf>
    <xf numFmtId="6" fontId="6" fillId="33" borderId="14" xfId="71" applyNumberFormat="1" applyFont="1" applyFill="1" applyBorder="1">
      <alignment/>
      <protection/>
    </xf>
    <xf numFmtId="49" fontId="6" fillId="0" borderId="0" xfId="71" applyNumberFormat="1" applyFont="1" applyBorder="1" applyAlignment="1">
      <alignment horizontal="center"/>
      <protection/>
    </xf>
    <xf numFmtId="5" fontId="8" fillId="0" borderId="0" xfId="48" applyNumberFormat="1" applyFont="1" applyBorder="1" applyAlignment="1" applyProtection="1" quotePrefix="1">
      <alignment horizontal="left"/>
      <protection locked="0"/>
    </xf>
    <xf numFmtId="0" fontId="5" fillId="0" borderId="0" xfId="0" applyFont="1" applyBorder="1" applyAlignment="1">
      <alignment/>
    </xf>
    <xf numFmtId="0" fontId="5" fillId="0" borderId="0" xfId="71" applyFont="1" applyBorder="1">
      <alignment/>
      <protection/>
    </xf>
    <xf numFmtId="170" fontId="5" fillId="0" borderId="0" xfId="48" applyNumberFormat="1" applyFont="1" applyBorder="1" applyAlignment="1">
      <alignment/>
    </xf>
    <xf numFmtId="170" fontId="6" fillId="0" borderId="0" xfId="48" applyNumberFormat="1" applyFont="1" applyBorder="1" applyAlignment="1">
      <alignment horizontal="right"/>
    </xf>
    <xf numFmtId="170" fontId="6" fillId="0" borderId="0" xfId="48" applyNumberFormat="1" applyFont="1" applyBorder="1" applyAlignment="1">
      <alignment/>
    </xf>
    <xf numFmtId="49" fontId="6" fillId="0" borderId="0" xfId="71" applyNumberFormat="1" applyFont="1" applyBorder="1" applyAlignment="1" quotePrefix="1">
      <alignment horizontal="center"/>
      <protection/>
    </xf>
    <xf numFmtId="0" fontId="6" fillId="0" borderId="0" xfId="71" applyFont="1" applyBorder="1" applyAlignment="1">
      <alignment horizontal="center"/>
      <protection/>
    </xf>
    <xf numFmtId="0" fontId="10" fillId="0" borderId="0" xfId="71" applyFont="1" applyBorder="1">
      <alignment/>
      <protection/>
    </xf>
    <xf numFmtId="5" fontId="8" fillId="0" borderId="0" xfId="48" applyNumberFormat="1" applyFont="1" applyBorder="1" applyAlignment="1" applyProtection="1" quotePrefix="1">
      <alignment/>
      <protection locked="0"/>
    </xf>
    <xf numFmtId="0" fontId="6" fillId="0" borderId="0" xfId="71" applyFont="1" applyBorder="1">
      <alignment/>
      <protection/>
    </xf>
    <xf numFmtId="0" fontId="10" fillId="0" borderId="0" xfId="71" applyFont="1" applyBorder="1" applyAlignment="1" quotePrefix="1">
      <alignment horizontal="left"/>
      <protection/>
    </xf>
    <xf numFmtId="166" fontId="11" fillId="0" borderId="0" xfId="77" applyNumberFormat="1" applyFont="1" applyBorder="1" applyAlignment="1">
      <alignment horizontal="right"/>
    </xf>
    <xf numFmtId="49" fontId="5" fillId="0" borderId="0" xfId="71" applyNumberFormat="1" applyFont="1" applyBorder="1" applyAlignment="1">
      <alignment/>
      <protection/>
    </xf>
    <xf numFmtId="0" fontId="5" fillId="0" borderId="0" xfId="71" applyFont="1" applyBorder="1" applyAlignment="1">
      <alignment/>
      <protection/>
    </xf>
    <xf numFmtId="49" fontId="6" fillId="0" borderId="0" xfId="71" applyNumberFormat="1" applyFont="1" applyBorder="1" applyAlignment="1">
      <alignment/>
      <protection/>
    </xf>
    <xf numFmtId="0" fontId="12" fillId="0" borderId="0" xfId="71" applyFont="1" applyBorder="1" applyAlignment="1">
      <alignment horizontal="right"/>
      <protection/>
    </xf>
    <xf numFmtId="0" fontId="6" fillId="0" borderId="0" xfId="71" applyFont="1" applyBorder="1" applyAlignment="1">
      <alignment horizontal="left"/>
      <protection/>
    </xf>
    <xf numFmtId="0" fontId="5" fillId="0" borderId="0" xfId="71" applyFont="1" applyBorder="1" applyAlignment="1">
      <alignment horizontal="left"/>
      <protection/>
    </xf>
    <xf numFmtId="0" fontId="6" fillId="0" borderId="0" xfId="71" applyFont="1" applyBorder="1" applyAlignment="1" quotePrefix="1">
      <alignment horizontal="left"/>
      <protection/>
    </xf>
    <xf numFmtId="49" fontId="5" fillId="0" borderId="0" xfId="71" applyNumberFormat="1" applyFont="1" applyBorder="1" applyAlignment="1">
      <alignment horizontal="center"/>
      <protection/>
    </xf>
    <xf numFmtId="6" fontId="5" fillId="0" borderId="0" xfId="48" applyNumberFormat="1" applyFont="1" applyBorder="1" applyAlignment="1" applyProtection="1">
      <alignment/>
      <protection/>
    </xf>
    <xf numFmtId="0" fontId="6" fillId="0" borderId="0" xfId="71" applyFont="1">
      <alignment/>
      <protection/>
    </xf>
    <xf numFmtId="170" fontId="6" fillId="0" borderId="15" xfId="48" applyNumberFormat="1" applyFont="1" applyBorder="1" applyAlignment="1">
      <alignment/>
    </xf>
    <xf numFmtId="6" fontId="6" fillId="0" borderId="14" xfId="48" applyNumberFormat="1" applyFont="1" applyBorder="1" applyAlignment="1">
      <alignment/>
    </xf>
    <xf numFmtId="49" fontId="6" fillId="0" borderId="0" xfId="71" applyNumberFormat="1" applyFont="1" applyBorder="1" applyAlignment="1">
      <alignment horizontal="center"/>
      <protection/>
    </xf>
    <xf numFmtId="0" fontId="6" fillId="0" borderId="0" xfId="71" applyFont="1" applyBorder="1">
      <alignment/>
      <protection/>
    </xf>
    <xf numFmtId="166" fontId="5" fillId="0" borderId="0" xfId="48" applyNumberFormat="1" applyFont="1" applyBorder="1" applyAlignment="1">
      <alignment/>
    </xf>
    <xf numFmtId="1" fontId="14" fillId="0" borderId="0" xfId="48" applyNumberFormat="1" applyFont="1" applyBorder="1" applyAlignment="1">
      <alignment/>
    </xf>
    <xf numFmtId="5" fontId="13" fillId="0" borderId="0" xfId="48" applyNumberFormat="1" applyFont="1" applyAlignment="1" applyProtection="1">
      <alignment/>
      <protection locked="0"/>
    </xf>
    <xf numFmtId="164" fontId="15" fillId="0" borderId="0" xfId="48" applyNumberFormat="1" applyFont="1" applyAlignment="1" applyProtection="1" quotePrefix="1">
      <alignment/>
      <protection locked="0"/>
    </xf>
    <xf numFmtId="6" fontId="6" fillId="0" borderId="14" xfId="48" applyNumberFormat="1" applyFont="1" applyBorder="1" applyAlignment="1">
      <alignment/>
    </xf>
    <xf numFmtId="0" fontId="6" fillId="0" borderId="0" xfId="0" applyFont="1" applyAlignment="1" applyProtection="1">
      <alignment/>
      <protection/>
    </xf>
    <xf numFmtId="170" fontId="6" fillId="0" borderId="16" xfId="48" applyNumberFormat="1" applyFont="1" applyBorder="1" applyAlignment="1">
      <alignment/>
    </xf>
    <xf numFmtId="170" fontId="6" fillId="0" borderId="15" xfId="48" applyNumberFormat="1" applyFont="1" applyBorder="1" applyAlignment="1">
      <alignment/>
    </xf>
    <xf numFmtId="166" fontId="12" fillId="0" borderId="0" xfId="77" applyNumberFormat="1" applyFont="1" applyBorder="1" applyAlignment="1">
      <alignment horizontal="right"/>
    </xf>
    <xf numFmtId="166" fontId="12" fillId="0" borderId="0" xfId="77" applyNumberFormat="1" applyFont="1" applyBorder="1" applyAlignment="1" quotePrefix="1">
      <alignment horizontal="right"/>
    </xf>
    <xf numFmtId="0" fontId="12" fillId="0" borderId="0" xfId="71" applyFont="1" applyBorder="1" applyAlignment="1" quotePrefix="1">
      <alignment horizontal="right"/>
      <protection/>
    </xf>
    <xf numFmtId="170" fontId="6" fillId="0" borderId="17" xfId="48" applyNumberFormat="1" applyFont="1" applyBorder="1" applyAlignment="1">
      <alignment/>
    </xf>
    <xf numFmtId="166" fontId="14" fillId="0" borderId="0" xfId="48" applyNumberFormat="1" applyFont="1" applyBorder="1" applyAlignment="1">
      <alignment/>
    </xf>
    <xf numFmtId="0" fontId="6" fillId="0" borderId="0" xfId="71" applyFont="1" applyBorder="1" applyAlignment="1">
      <alignment horizontal="right"/>
      <protection/>
    </xf>
    <xf numFmtId="170" fontId="5" fillId="0" borderId="0" xfId="48" applyNumberFormat="1" applyFont="1" applyBorder="1" applyAlignment="1">
      <alignment/>
    </xf>
    <xf numFmtId="10" fontId="13" fillId="0" borderId="0" xfId="77" applyNumberFormat="1" applyFont="1" applyBorder="1" applyAlignment="1" applyProtection="1">
      <alignment horizontal="center"/>
      <protection locked="0"/>
    </xf>
    <xf numFmtId="0" fontId="7" fillId="0" borderId="0" xfId="71" applyFont="1" applyAlignment="1" quotePrefix="1">
      <alignment horizontal="center"/>
      <protection/>
    </xf>
    <xf numFmtId="0" fontId="6" fillId="0" borderId="0" xfId="71" applyFont="1" applyAlignment="1" applyProtection="1">
      <alignment horizontal="centerContinuous"/>
      <protection/>
    </xf>
    <xf numFmtId="0" fontId="6" fillId="0" borderId="0" xfId="71" applyFont="1" applyAlignment="1" applyProtection="1" quotePrefix="1">
      <alignment horizontal="center"/>
      <protection/>
    </xf>
    <xf numFmtId="4" fontId="6" fillId="0" borderId="0" xfId="71" applyNumberFormat="1" applyFont="1" applyAlignment="1">
      <alignment horizontal="center"/>
      <protection/>
    </xf>
    <xf numFmtId="4" fontId="5" fillId="0" borderId="0" xfId="48" applyNumberFormat="1" applyFont="1" applyAlignment="1">
      <alignment horizontal="center"/>
    </xf>
    <xf numFmtId="4" fontId="5" fillId="0" borderId="0" xfId="77" applyNumberFormat="1" applyFont="1" applyAlignment="1">
      <alignment/>
    </xf>
    <xf numFmtId="4" fontId="5" fillId="0" borderId="0" xfId="48" applyNumberFormat="1" applyFont="1" applyAlignment="1">
      <alignment/>
    </xf>
    <xf numFmtId="4" fontId="5" fillId="0" borderId="0" xfId="71" applyNumberFormat="1" applyFont="1">
      <alignment/>
      <protection/>
    </xf>
    <xf numFmtId="4" fontId="6" fillId="33" borderId="16" xfId="71" applyNumberFormat="1" applyFont="1" applyFill="1" applyBorder="1" applyAlignment="1">
      <alignment horizontal="centerContinuous"/>
      <protection/>
    </xf>
    <xf numFmtId="4" fontId="5" fillId="33" borderId="15" xfId="48" applyNumberFormat="1" applyFont="1" applyFill="1" applyBorder="1" applyAlignment="1">
      <alignment horizontal="centerContinuous"/>
    </xf>
    <xf numFmtId="4" fontId="5" fillId="33" borderId="17" xfId="71" applyNumberFormat="1" applyFont="1" applyFill="1" applyBorder="1" applyAlignment="1">
      <alignment horizontal="centerContinuous"/>
      <protection/>
    </xf>
    <xf numFmtId="4" fontId="6" fillId="0" borderId="0" xfId="48" applyNumberFormat="1" applyFont="1" applyAlignment="1" quotePrefix="1">
      <alignment horizontal="center"/>
    </xf>
    <xf numFmtId="4" fontId="6" fillId="33" borderId="12" xfId="48" applyNumberFormat="1" applyFont="1" applyFill="1" applyBorder="1" applyAlignment="1">
      <alignment horizontal="center"/>
    </xf>
    <xf numFmtId="4" fontId="6" fillId="33" borderId="12" xfId="71" applyNumberFormat="1" applyFont="1" applyFill="1" applyBorder="1" applyAlignment="1" quotePrefix="1">
      <alignment horizontal="center"/>
      <protection/>
    </xf>
    <xf numFmtId="4" fontId="6" fillId="33" borderId="12" xfId="71" applyNumberFormat="1" applyFont="1" applyFill="1" applyBorder="1" applyAlignment="1">
      <alignment horizontal="center"/>
      <protection/>
    </xf>
    <xf numFmtId="4" fontId="6" fillId="0" borderId="0" xfId="71" applyNumberFormat="1" applyFont="1" applyAlignment="1" quotePrefix="1">
      <alignment horizontal="center"/>
      <protection/>
    </xf>
    <xf numFmtId="4" fontId="7" fillId="0" borderId="0" xfId="48" applyNumberFormat="1" applyFont="1" applyAlignment="1" quotePrefix="1">
      <alignment horizontal="center"/>
    </xf>
    <xf numFmtId="4" fontId="10" fillId="0" borderId="0" xfId="71" applyNumberFormat="1" applyFont="1" applyAlignment="1">
      <alignment horizontal="center"/>
      <protection/>
    </xf>
    <xf numFmtId="4" fontId="6" fillId="33" borderId="13" xfId="48" applyNumberFormat="1" applyFont="1" applyFill="1" applyBorder="1" applyAlignment="1">
      <alignment horizontal="center"/>
    </xf>
    <xf numFmtId="4" fontId="6" fillId="33" borderId="13" xfId="71" applyNumberFormat="1" applyFont="1" applyFill="1" applyBorder="1" applyAlignment="1">
      <alignment horizontal="center"/>
      <protection/>
    </xf>
    <xf numFmtId="4" fontId="5" fillId="0" borderId="0" xfId="0" applyNumberFormat="1" applyFont="1" applyAlignment="1">
      <alignment/>
    </xf>
    <xf numFmtId="4" fontId="5" fillId="0" borderId="11" xfId="71" applyNumberFormat="1" applyFont="1" applyBorder="1">
      <alignment/>
      <protection/>
    </xf>
    <xf numFmtId="4" fontId="8" fillId="0" borderId="0" xfId="48" applyNumberFormat="1" applyFont="1" applyAlignment="1" applyProtection="1" quotePrefix="1">
      <alignment/>
      <protection locked="0"/>
    </xf>
    <xf numFmtId="4" fontId="5" fillId="0" borderId="11" xfId="48" applyNumberFormat="1" applyFont="1" applyBorder="1" applyAlignment="1">
      <alignment/>
    </xf>
    <xf numFmtId="4" fontId="5" fillId="0" borderId="13" xfId="71" applyNumberFormat="1" applyFont="1" applyBorder="1">
      <alignment/>
      <protection/>
    </xf>
    <xf numFmtId="4" fontId="15" fillId="0" borderId="0" xfId="48" applyNumberFormat="1" applyFont="1" applyAlignment="1" applyProtection="1" quotePrefix="1">
      <alignment/>
      <protection locked="0"/>
    </xf>
    <xf numFmtId="4" fontId="6" fillId="0" borderId="0" xfId="48" applyNumberFormat="1" applyFont="1" applyAlignment="1">
      <alignment/>
    </xf>
    <xf numFmtId="4" fontId="6" fillId="0" borderId="14" xfId="48" applyNumberFormat="1" applyFont="1" applyBorder="1" applyAlignment="1">
      <alignment/>
    </xf>
    <xf numFmtId="4" fontId="6" fillId="0" borderId="0" xfId="71" applyNumberFormat="1" applyFont="1">
      <alignment/>
      <protection/>
    </xf>
    <xf numFmtId="4" fontId="5" fillId="0" borderId="0" xfId="48" applyNumberFormat="1" applyFont="1" applyBorder="1" applyAlignment="1">
      <alignment/>
    </xf>
    <xf numFmtId="4" fontId="5" fillId="0" borderId="0" xfId="48" applyNumberFormat="1" applyFont="1" applyBorder="1" applyAlignment="1">
      <alignment/>
    </xf>
    <xf numFmtId="4" fontId="5" fillId="0" borderId="0" xfId="71" applyNumberFormat="1" applyFont="1" applyBorder="1">
      <alignment/>
      <protection/>
    </xf>
    <xf numFmtId="4" fontId="5" fillId="0" borderId="0" xfId="0" applyNumberFormat="1" applyFont="1" applyAlignment="1">
      <alignment horizontal="center"/>
    </xf>
    <xf numFmtId="4" fontId="5" fillId="0" borderId="18" xfId="48" applyNumberFormat="1" applyFont="1" applyBorder="1" applyAlignment="1">
      <alignment/>
    </xf>
    <xf numFmtId="4" fontId="5" fillId="0" borderId="18" xfId="71" applyNumberFormat="1" applyFont="1" applyBorder="1">
      <alignment/>
      <protection/>
    </xf>
    <xf numFmtId="4" fontId="8" fillId="0" borderId="0" xfId="48" applyNumberFormat="1" applyFont="1" applyAlignment="1" applyProtection="1">
      <alignment/>
      <protection locked="0"/>
    </xf>
    <xf numFmtId="4" fontId="6" fillId="0" borderId="0" xfId="48" applyNumberFormat="1" applyFont="1" applyAlignment="1">
      <alignment horizontal="center"/>
    </xf>
    <xf numFmtId="4" fontId="6" fillId="0" borderId="0" xfId="48" applyNumberFormat="1" applyFont="1" applyAlignment="1">
      <alignment horizontal="centerContinuous"/>
    </xf>
    <xf numFmtId="4" fontId="5" fillId="0" borderId="12" xfId="71" applyNumberFormat="1" applyFont="1" applyBorder="1">
      <alignment/>
      <protection/>
    </xf>
    <xf numFmtId="4" fontId="5" fillId="0" borderId="0" xfId="71" applyNumberFormat="1" applyFont="1" applyAlignment="1">
      <alignment/>
      <protection/>
    </xf>
    <xf numFmtId="4" fontId="5" fillId="0" borderId="0" xfId="48" applyNumberFormat="1" applyFont="1" applyAlignment="1">
      <alignment/>
    </xf>
    <xf numFmtId="4" fontId="5" fillId="0" borderId="0" xfId="71" applyNumberFormat="1" applyFont="1" applyBorder="1" applyAlignment="1">
      <alignment/>
      <protection/>
    </xf>
    <xf numFmtId="4" fontId="6" fillId="0" borderId="0" xfId="71" applyNumberFormat="1" applyFont="1" applyAlignment="1">
      <alignment/>
      <protection/>
    </xf>
    <xf numFmtId="4" fontId="6" fillId="0" borderId="0" xfId="48" applyNumberFormat="1" applyFont="1" applyAlignment="1">
      <alignment/>
    </xf>
    <xf numFmtId="4" fontId="6" fillId="0" borderId="14" xfId="48" applyNumberFormat="1" applyFont="1" applyBorder="1" applyAlignment="1">
      <alignment horizontal="right"/>
    </xf>
    <xf numFmtId="4" fontId="6" fillId="0" borderId="0" xfId="48" applyNumberFormat="1" applyFont="1" applyBorder="1" applyAlignment="1">
      <alignment/>
    </xf>
    <xf numFmtId="4" fontId="6" fillId="0" borderId="0" xfId="71" applyNumberFormat="1" applyFont="1" applyBorder="1" applyAlignment="1">
      <alignment horizontal="right"/>
      <protection/>
    </xf>
    <xf numFmtId="4" fontId="6" fillId="0" borderId="0" xfId="71" applyNumberFormat="1" applyFont="1" applyBorder="1">
      <alignment/>
      <protection/>
    </xf>
    <xf numFmtId="4" fontId="6" fillId="0" borderId="0" xfId="71" applyNumberFormat="1" applyFont="1" applyAlignment="1">
      <alignment horizontal="left"/>
      <protection/>
    </xf>
    <xf numFmtId="4" fontId="6" fillId="0" borderId="0" xfId="48" applyNumberFormat="1" applyFont="1" applyAlignment="1">
      <alignment horizontal="left"/>
    </xf>
    <xf numFmtId="4" fontId="5" fillId="0" borderId="0" xfId="48" applyNumberFormat="1" applyFont="1" applyAlignment="1">
      <alignment horizontal="left"/>
    </xf>
    <xf numFmtId="4" fontId="6" fillId="0" borderId="0" xfId="48" applyNumberFormat="1" applyFont="1" applyBorder="1" applyAlignment="1">
      <alignment horizontal="right"/>
    </xf>
    <xf numFmtId="4" fontId="6" fillId="0" borderId="0" xfId="71" applyNumberFormat="1" applyFont="1" applyAlignment="1" quotePrefix="1">
      <alignment horizontal="left"/>
      <protection/>
    </xf>
    <xf numFmtId="4" fontId="6" fillId="0" borderId="0" xfId="48" applyNumberFormat="1" applyFont="1" applyAlignment="1" quotePrefix="1">
      <alignment horizontal="left"/>
    </xf>
    <xf numFmtId="4" fontId="5" fillId="0" borderId="0" xfId="48" applyNumberFormat="1" applyFont="1" applyAlignment="1" applyProtection="1">
      <alignment/>
      <protection/>
    </xf>
    <xf numFmtId="4" fontId="6" fillId="0" borderId="0" xfId="77" applyNumberFormat="1" applyFont="1" applyAlignment="1">
      <alignment horizontal="center"/>
    </xf>
    <xf numFmtId="1" fontId="8" fillId="0" borderId="0" xfId="48" applyNumberFormat="1" applyFont="1" applyAlignment="1" applyProtection="1" quotePrefix="1">
      <alignment/>
      <protection locked="0"/>
    </xf>
    <xf numFmtId="1" fontId="8" fillId="0" borderId="0" xfId="48" applyNumberFormat="1" applyFont="1" applyAlignment="1" applyProtection="1">
      <alignment/>
      <protection locked="0"/>
    </xf>
    <xf numFmtId="1" fontId="5" fillId="0" borderId="0" xfId="48" applyNumberFormat="1" applyFont="1" applyAlignment="1" applyProtection="1">
      <alignment/>
      <protection/>
    </xf>
    <xf numFmtId="4" fontId="6" fillId="33" borderId="14" xfId="48" applyNumberFormat="1" applyFont="1" applyFill="1" applyBorder="1" applyAlignment="1">
      <alignment/>
    </xf>
    <xf numFmtId="14" fontId="9" fillId="0" borderId="0" xfId="74" applyNumberFormat="1" applyFont="1" applyBorder="1" applyAlignment="1" applyProtection="1">
      <alignment horizontal="center"/>
      <protection/>
    </xf>
    <xf numFmtId="14" fontId="6" fillId="0" borderId="0" xfId="71" applyNumberFormat="1" applyFont="1" applyAlignment="1">
      <alignment horizontal="center"/>
      <protection/>
    </xf>
    <xf numFmtId="14" fontId="6" fillId="0" borderId="0" xfId="48" applyNumberFormat="1" applyFont="1" applyAlignment="1">
      <alignment horizontal="center"/>
    </xf>
    <xf numFmtId="0" fontId="1" fillId="0" borderId="0" xfId="0" applyFont="1" applyAlignment="1">
      <alignment horizontal="center"/>
    </xf>
    <xf numFmtId="0" fontId="6" fillId="0" borderId="0" xfId="0" applyFont="1" applyAlignment="1" quotePrefix="1">
      <alignment horizontal="center"/>
    </xf>
    <xf numFmtId="0" fontId="10" fillId="0" borderId="0" xfId="71" applyFont="1" applyAlignment="1">
      <alignment horizontal="left"/>
      <protection/>
    </xf>
    <xf numFmtId="4" fontId="7" fillId="0" borderId="0" xfId="71" applyNumberFormat="1" applyFont="1" applyAlignment="1" quotePrefix="1">
      <alignment horizontal="center"/>
      <protection/>
    </xf>
    <xf numFmtId="4" fontId="5" fillId="0" borderId="0" xfId="71" applyNumberFormat="1" applyFont="1" applyAlignment="1" quotePrefix="1">
      <alignment horizontal="left"/>
      <protection/>
    </xf>
    <xf numFmtId="4" fontId="9" fillId="0" borderId="0" xfId="74" applyNumberFormat="1" applyFont="1" applyBorder="1" applyAlignment="1" applyProtection="1" quotePrefix="1">
      <alignment horizontal="left"/>
      <protection locked="0"/>
    </xf>
    <xf numFmtId="4" fontId="6" fillId="0" borderId="18" xfId="48" applyNumberFormat="1" applyFont="1" applyBorder="1" applyAlignment="1">
      <alignment/>
    </xf>
    <xf numFmtId="4" fontId="5" fillId="0" borderId="13" xfId="71" applyNumberFormat="1" applyFont="1" applyBorder="1" applyAlignment="1">
      <alignment/>
      <protection/>
    </xf>
    <xf numFmtId="4" fontId="6" fillId="33" borderId="11" xfId="71" applyNumberFormat="1" applyFont="1" applyFill="1" applyBorder="1" applyAlignment="1">
      <alignment horizontal="center"/>
      <protection/>
    </xf>
    <xf numFmtId="4" fontId="6" fillId="0" borderId="14" xfId="48" applyNumberFormat="1" applyFont="1" applyBorder="1" applyAlignment="1">
      <alignment/>
    </xf>
    <xf numFmtId="4" fontId="0" fillId="0" borderId="0" xfId="0" applyNumberFormat="1" applyBorder="1" applyAlignment="1">
      <alignment/>
    </xf>
    <xf numFmtId="4" fontId="12" fillId="0" borderId="0" xfId="48" applyNumberFormat="1" applyFont="1" applyAlignment="1">
      <alignment/>
    </xf>
    <xf numFmtId="4" fontId="12" fillId="0" borderId="0" xfId="71" applyNumberFormat="1" applyFont="1" applyAlignment="1">
      <alignment/>
      <protection/>
    </xf>
    <xf numFmtId="38" fontId="6" fillId="0" borderId="14" xfId="48" applyNumberFormat="1" applyFont="1" applyBorder="1" applyAlignment="1">
      <alignment/>
    </xf>
    <xf numFmtId="10" fontId="13" fillId="0" borderId="18" xfId="77" applyNumberFormat="1" applyFont="1" applyBorder="1" applyAlignment="1" applyProtection="1">
      <alignment horizontal="center"/>
      <protection locked="0"/>
    </xf>
    <xf numFmtId="170" fontId="6" fillId="0" borderId="18" xfId="48" applyNumberFormat="1" applyFont="1" applyBorder="1" applyAlignment="1">
      <alignment/>
    </xf>
    <xf numFmtId="6" fontId="6" fillId="0" borderId="0" xfId="48" applyNumberFormat="1" applyFont="1" applyBorder="1" applyAlignment="1">
      <alignment/>
    </xf>
    <xf numFmtId="38" fontId="5" fillId="0" borderId="19" xfId="48" applyNumberFormat="1" applyFont="1" applyBorder="1" applyAlignment="1">
      <alignment/>
    </xf>
    <xf numFmtId="0" fontId="6" fillId="0" borderId="18" xfId="71" applyFont="1" applyBorder="1">
      <alignment/>
      <protection/>
    </xf>
    <xf numFmtId="6" fontId="5" fillId="0" borderId="19" xfId="48" applyNumberFormat="1" applyFont="1" applyBorder="1" applyAlignment="1">
      <alignment/>
    </xf>
    <xf numFmtId="170" fontId="5" fillId="0" borderId="18" xfId="48" applyNumberFormat="1" applyFont="1" applyBorder="1" applyAlignment="1">
      <alignment/>
    </xf>
    <xf numFmtId="6" fontId="6" fillId="0" borderId="0" xfId="71" applyNumberFormat="1" applyFont="1">
      <alignment/>
      <protection/>
    </xf>
    <xf numFmtId="0" fontId="12" fillId="0" borderId="0" xfId="0" applyFont="1" applyAlignment="1" applyProtection="1">
      <alignment/>
      <protection/>
    </xf>
    <xf numFmtId="0" fontId="12" fillId="0" borderId="0" xfId="71" applyFont="1" applyAlignment="1" quotePrefix="1">
      <alignment horizontal="left"/>
      <protection/>
    </xf>
    <xf numFmtId="4" fontId="12" fillId="0" borderId="0" xfId="71" applyNumberFormat="1" applyFont="1" applyAlignment="1">
      <alignment horizontal="center"/>
      <protection/>
    </xf>
    <xf numFmtId="10" fontId="5" fillId="0" borderId="0" xfId="48" applyNumberFormat="1" applyFont="1" applyAlignment="1">
      <alignment/>
    </xf>
    <xf numFmtId="0" fontId="6" fillId="0" borderId="14" xfId="0" applyFont="1" applyBorder="1" applyAlignment="1">
      <alignment horizontal="center"/>
    </xf>
    <xf numFmtId="0" fontId="6" fillId="0" borderId="14" xfId="0" applyFont="1" applyBorder="1" applyAlignment="1">
      <alignment horizontal="center" wrapText="1"/>
    </xf>
    <xf numFmtId="0" fontId="6" fillId="0" borderId="14" xfId="0" applyFont="1" applyBorder="1" applyAlignment="1">
      <alignment horizontal="left"/>
    </xf>
    <xf numFmtId="170" fontId="6" fillId="0" borderId="14" xfId="48" applyNumberFormat="1" applyFont="1" applyBorder="1" applyAlignment="1">
      <alignment horizontal="left"/>
    </xf>
    <xf numFmtId="170" fontId="6" fillId="0" borderId="14" xfId="48" applyNumberFormat="1" applyFont="1" applyBorder="1" applyAlignment="1">
      <alignment/>
    </xf>
    <xf numFmtId="0" fontId="6" fillId="0" borderId="0" xfId="0" applyFont="1" applyAlignment="1">
      <alignment/>
    </xf>
    <xf numFmtId="0" fontId="6" fillId="0" borderId="14" xfId="0" applyFont="1" applyBorder="1" applyAlignment="1">
      <alignment/>
    </xf>
    <xf numFmtId="0" fontId="6" fillId="0" borderId="14" xfId="0" applyFont="1" applyBorder="1" applyAlignment="1">
      <alignment wrapText="1"/>
    </xf>
    <xf numFmtId="4" fontId="10" fillId="0" borderId="0" xfId="71" applyNumberFormat="1" applyFont="1" applyBorder="1">
      <alignment/>
      <protection/>
    </xf>
    <xf numFmtId="4" fontId="5" fillId="0" borderId="11" xfId="77" applyNumberFormat="1" applyFont="1" applyBorder="1" applyAlignment="1">
      <alignment/>
    </xf>
    <xf numFmtId="0" fontId="5" fillId="0" borderId="18" xfId="71" applyFont="1" applyBorder="1">
      <alignment/>
      <protection/>
    </xf>
    <xf numFmtId="0" fontId="5" fillId="0" borderId="0" xfId="71" applyFont="1" applyBorder="1" applyAlignment="1" quotePrefix="1">
      <alignment horizontal="left"/>
      <protection/>
    </xf>
    <xf numFmtId="0" fontId="10" fillId="0" borderId="0" xfId="0" applyFont="1" applyAlignment="1">
      <alignment horizontal="right"/>
    </xf>
    <xf numFmtId="0" fontId="6" fillId="0" borderId="0" xfId="0" applyFont="1" applyFill="1" applyBorder="1" applyAlignment="1">
      <alignment/>
    </xf>
    <xf numFmtId="0" fontId="6" fillId="0" borderId="11" xfId="0" applyFont="1" applyBorder="1" applyAlignment="1">
      <alignment/>
    </xf>
    <xf numFmtId="0" fontId="20" fillId="0" borderId="0" xfId="71" applyFont="1">
      <alignment/>
      <protection/>
    </xf>
    <xf numFmtId="6" fontId="5" fillId="0" borderId="0" xfId="71" applyNumberFormat="1" applyFont="1">
      <alignment/>
      <protection/>
    </xf>
    <xf numFmtId="6" fontId="5" fillId="0" borderId="18" xfId="71" applyNumberFormat="1" applyFont="1" applyBorder="1">
      <alignment/>
      <protection/>
    </xf>
    <xf numFmtId="0" fontId="20" fillId="0" borderId="0" xfId="0" applyFont="1" applyFill="1" applyBorder="1" applyAlignment="1">
      <alignment/>
    </xf>
    <xf numFmtId="0" fontId="20" fillId="0" borderId="11" xfId="0" applyFont="1" applyFill="1" applyBorder="1" applyAlignment="1">
      <alignment/>
    </xf>
    <xf numFmtId="0" fontId="0" fillId="0" borderId="0" xfId="0" applyFill="1" applyAlignment="1">
      <alignment/>
    </xf>
    <xf numFmtId="0" fontId="21" fillId="0" borderId="0" xfId="0" applyFont="1" applyFill="1" applyAlignment="1">
      <alignment/>
    </xf>
    <xf numFmtId="0" fontId="21" fillId="0" borderId="0" xfId="0" applyFont="1" applyFill="1" applyAlignment="1">
      <alignment horizontal="right" wrapText="1"/>
    </xf>
    <xf numFmtId="185" fontId="21" fillId="0" borderId="0" xfId="0" applyNumberFormat="1" applyFont="1" applyFill="1" applyAlignment="1">
      <alignment/>
    </xf>
    <xf numFmtId="0" fontId="20" fillId="0" borderId="0" xfId="0" applyFont="1" applyFill="1" applyAlignment="1">
      <alignment/>
    </xf>
    <xf numFmtId="170" fontId="21" fillId="0" borderId="0" xfId="0" applyNumberFormat="1" applyFont="1" applyFill="1" applyAlignment="1">
      <alignment/>
    </xf>
    <xf numFmtId="185" fontId="5" fillId="0" borderId="14" xfId="42" applyNumberFormat="1" applyFont="1" applyBorder="1" applyAlignment="1">
      <alignment/>
    </xf>
    <xf numFmtId="0" fontId="5" fillId="33" borderId="14" xfId="0" applyFont="1" applyFill="1" applyBorder="1" applyAlignment="1">
      <alignment/>
    </xf>
    <xf numFmtId="0" fontId="5" fillId="0" borderId="14" xfId="0" applyFont="1" applyBorder="1" applyAlignment="1">
      <alignment/>
    </xf>
    <xf numFmtId="38" fontId="5" fillId="0" borderId="14" xfId="0" applyNumberFormat="1" applyFont="1" applyBorder="1" applyAlignment="1">
      <alignment/>
    </xf>
    <xf numFmtId="170" fontId="6" fillId="0" borderId="14" xfId="0" applyNumberFormat="1" applyFont="1" applyBorder="1" applyAlignment="1">
      <alignment/>
    </xf>
    <xf numFmtId="0" fontId="5" fillId="0" borderId="14" xfId="0" applyFont="1" applyBorder="1" applyAlignment="1">
      <alignment wrapText="1"/>
    </xf>
    <xf numFmtId="0" fontId="5" fillId="0" borderId="18" xfId="0" applyFont="1" applyBorder="1" applyAlignment="1">
      <alignment horizontal="right"/>
    </xf>
    <xf numFmtId="0" fontId="5" fillId="0" borderId="15" xfId="0" applyFont="1" applyBorder="1" applyAlignment="1">
      <alignment horizontal="right"/>
    </xf>
    <xf numFmtId="0" fontId="22" fillId="0" borderId="0" xfId="0" applyFont="1" applyFill="1" applyAlignment="1">
      <alignment/>
    </xf>
    <xf numFmtId="4" fontId="6" fillId="0" borderId="0" xfId="77" applyNumberFormat="1" applyFont="1" applyAlignment="1">
      <alignment/>
    </xf>
    <xf numFmtId="6" fontId="6" fillId="0" borderId="0" xfId="48" applyNumberFormat="1" applyFont="1" applyAlignment="1">
      <alignment horizontal="right"/>
    </xf>
    <xf numFmtId="166" fontId="6" fillId="0" borderId="0" xfId="48" applyNumberFormat="1" applyFont="1" applyAlignment="1">
      <alignment/>
    </xf>
    <xf numFmtId="0" fontId="6" fillId="0" borderId="14" xfId="0" applyFont="1" applyFill="1" applyBorder="1" applyAlignment="1">
      <alignment horizontal="left" wrapText="1"/>
    </xf>
    <xf numFmtId="0" fontId="6" fillId="0" borderId="14" xfId="0" applyFont="1" applyFill="1" applyBorder="1" applyAlignment="1">
      <alignment/>
    </xf>
    <xf numFmtId="6" fontId="6" fillId="0" borderId="14" xfId="0" applyNumberFormat="1" applyFont="1" applyFill="1" applyBorder="1" applyAlignment="1">
      <alignment/>
    </xf>
    <xf numFmtId="3" fontId="5" fillId="0" borderId="14" xfId="42" applyNumberFormat="1" applyFont="1" applyFill="1" applyBorder="1" applyAlignment="1">
      <alignment/>
    </xf>
    <xf numFmtId="185" fontId="5" fillId="0" borderId="14" xfId="42" applyNumberFormat="1" applyFont="1" applyFill="1" applyBorder="1" applyAlignment="1">
      <alignment/>
    </xf>
    <xf numFmtId="170" fontId="6" fillId="0" borderId="14" xfId="48" applyNumberFormat="1" applyFont="1" applyFill="1" applyBorder="1" applyAlignment="1">
      <alignment horizontal="left"/>
    </xf>
    <xf numFmtId="4" fontId="5" fillId="0" borderId="0" xfId="71" applyNumberFormat="1" applyFont="1" applyFill="1" applyBorder="1">
      <alignment/>
      <protection/>
    </xf>
    <xf numFmtId="170" fontId="6" fillId="0" borderId="16" xfId="48" applyNumberFormat="1" applyFont="1" applyBorder="1" applyAlignment="1">
      <alignment/>
    </xf>
    <xf numFmtId="4" fontId="6" fillId="0" borderId="11" xfId="48" applyNumberFormat="1" applyFont="1" applyBorder="1" applyAlignment="1">
      <alignment/>
    </xf>
    <xf numFmtId="5" fontId="15" fillId="0" borderId="0" xfId="48" applyNumberFormat="1" applyFont="1" applyAlignment="1" applyProtection="1">
      <alignment horizontal="left"/>
      <protection locked="0"/>
    </xf>
    <xf numFmtId="4" fontId="10" fillId="0" borderId="0" xfId="71" applyNumberFormat="1" applyFont="1" applyAlignment="1" applyProtection="1">
      <alignment horizontal="center"/>
      <protection/>
    </xf>
    <xf numFmtId="170" fontId="6" fillId="0" borderId="0" xfId="48" applyNumberFormat="1" applyFont="1" applyAlignment="1">
      <alignment/>
    </xf>
    <xf numFmtId="170" fontId="6" fillId="0" borderId="0" xfId="48" applyNumberFormat="1" applyFont="1" applyAlignment="1">
      <alignment wrapText="1"/>
    </xf>
    <xf numFmtId="166" fontId="6" fillId="0" borderId="0" xfId="48" applyNumberFormat="1" applyFont="1" applyAlignment="1" applyProtection="1">
      <alignment wrapText="1"/>
      <protection/>
    </xf>
    <xf numFmtId="4" fontId="5" fillId="0" borderId="0" xfId="71" applyNumberFormat="1" applyFont="1" applyAlignment="1">
      <alignment horizontal="center"/>
      <protection/>
    </xf>
    <xf numFmtId="4" fontId="5" fillId="0" borderId="20" xfId="71" applyNumberFormat="1" applyFont="1" applyBorder="1">
      <alignment/>
      <protection/>
    </xf>
    <xf numFmtId="4" fontId="5" fillId="0" borderId="19" xfId="77" applyNumberFormat="1" applyFont="1" applyBorder="1" applyAlignment="1">
      <alignment/>
    </xf>
    <xf numFmtId="44" fontId="6" fillId="0" borderId="14" xfId="48" applyFont="1" applyBorder="1" applyAlignment="1">
      <alignment/>
    </xf>
    <xf numFmtId="1" fontId="5" fillId="0" borderId="0" xfId="48" applyNumberFormat="1" applyFont="1" applyAlignment="1" applyProtection="1" quotePrefix="1">
      <alignment/>
      <protection locked="0"/>
    </xf>
    <xf numFmtId="49" fontId="8" fillId="0" borderId="0" xfId="48" applyNumberFormat="1" applyFont="1" applyAlignment="1" applyProtection="1">
      <alignment horizontal="left"/>
      <protection locked="0"/>
    </xf>
    <xf numFmtId="0" fontId="5" fillId="0" borderId="0" xfId="71" applyFont="1">
      <alignment/>
      <protection/>
    </xf>
    <xf numFmtId="4" fontId="6" fillId="0" borderId="13" xfId="48" applyNumberFormat="1" applyFont="1" applyBorder="1" applyAlignment="1">
      <alignment/>
    </xf>
    <xf numFmtId="4" fontId="5" fillId="0" borderId="12" xfId="48" applyNumberFormat="1" applyFont="1" applyBorder="1" applyAlignment="1" applyProtection="1">
      <alignment/>
      <protection locked="0"/>
    </xf>
    <xf numFmtId="4" fontId="5" fillId="0" borderId="11" xfId="48" applyNumberFormat="1" applyFont="1" applyBorder="1" applyAlignment="1" applyProtection="1">
      <alignment/>
      <protection locked="0"/>
    </xf>
    <xf numFmtId="4" fontId="5" fillId="0" borderId="11" xfId="48" applyNumberFormat="1" applyFont="1" applyFill="1" applyBorder="1" applyAlignment="1" applyProtection="1">
      <alignment/>
      <protection locked="0"/>
    </xf>
    <xf numFmtId="4" fontId="5" fillId="0" borderId="13" xfId="48" applyNumberFormat="1" applyFont="1" applyBorder="1" applyAlignment="1" applyProtection="1">
      <alignment/>
      <protection locked="0"/>
    </xf>
    <xf numFmtId="4" fontId="5" fillId="0" borderId="11" xfId="71" applyNumberFormat="1" applyFont="1" applyBorder="1" applyAlignment="1">
      <alignment/>
      <protection/>
    </xf>
    <xf numFmtId="4" fontId="5" fillId="0" borderId="0" xfId="48" applyNumberFormat="1" applyFont="1" applyAlignment="1">
      <alignment/>
    </xf>
    <xf numFmtId="166" fontId="5" fillId="0" borderId="0" xfId="48" applyNumberFormat="1" applyFont="1" applyAlignment="1">
      <alignment/>
    </xf>
    <xf numFmtId="10" fontId="5" fillId="0" borderId="0" xfId="71" applyNumberFormat="1" applyFont="1">
      <alignment/>
      <protection/>
    </xf>
    <xf numFmtId="0" fontId="28" fillId="0" borderId="0" xfId="0" applyFont="1" applyAlignment="1">
      <alignment horizontal="left"/>
    </xf>
    <xf numFmtId="0" fontId="23" fillId="0" borderId="0" xfId="73">
      <alignment/>
      <protection/>
    </xf>
    <xf numFmtId="10" fontId="23" fillId="0" borderId="0" xfId="78" applyNumberFormat="1" applyFont="1" applyAlignment="1">
      <alignment/>
    </xf>
    <xf numFmtId="207" fontId="23" fillId="0" borderId="0" xfId="73" applyNumberFormat="1" applyProtection="1">
      <alignment/>
      <protection/>
    </xf>
    <xf numFmtId="0" fontId="23" fillId="0" borderId="0" xfId="73" applyAlignment="1">
      <alignment horizontal="center"/>
      <protection/>
    </xf>
    <xf numFmtId="0" fontId="23" fillId="0" borderId="0" xfId="73" applyAlignment="1">
      <alignment horizontal="left"/>
      <protection/>
    </xf>
    <xf numFmtId="10" fontId="23" fillId="0" borderId="0" xfId="73" applyNumberFormat="1" applyProtection="1">
      <alignment/>
      <protection/>
    </xf>
    <xf numFmtId="37" fontId="23" fillId="0" borderId="0" xfId="73" applyNumberFormat="1" applyProtection="1">
      <alignment/>
      <protection/>
    </xf>
    <xf numFmtId="10" fontId="23" fillId="0" borderId="0" xfId="73" applyNumberFormat="1" applyAlignment="1" applyProtection="1">
      <alignment horizontal="center"/>
      <protection/>
    </xf>
    <xf numFmtId="0" fontId="25" fillId="0" borderId="0" xfId="72" applyFont="1" applyAlignment="1">
      <alignment horizontal="right"/>
      <protection/>
    </xf>
    <xf numFmtId="14" fontId="23" fillId="0" borderId="0" xfId="73" applyNumberFormat="1">
      <alignment/>
      <protection/>
    </xf>
    <xf numFmtId="0" fontId="28" fillId="0" borderId="0" xfId="73" applyFont="1">
      <alignment/>
      <protection/>
    </xf>
    <xf numFmtId="14" fontId="28" fillId="0" borderId="0" xfId="73" applyNumberFormat="1" applyFont="1">
      <alignment/>
      <protection/>
    </xf>
    <xf numFmtId="0" fontId="31" fillId="0" borderId="0" xfId="73" applyFont="1">
      <alignment/>
      <protection/>
    </xf>
    <xf numFmtId="10" fontId="27" fillId="0" borderId="0" xfId="73" applyNumberFormat="1" applyFont="1" applyProtection="1">
      <alignment/>
      <protection locked="0"/>
    </xf>
    <xf numFmtId="0" fontId="23" fillId="0" borderId="0" xfId="73" applyFont="1">
      <alignment/>
      <protection/>
    </xf>
    <xf numFmtId="0" fontId="24" fillId="0" borderId="0" xfId="73" applyFont="1" applyAlignment="1">
      <alignment horizontal="left"/>
      <protection/>
    </xf>
    <xf numFmtId="10" fontId="23" fillId="0" borderId="0" xfId="73" applyNumberFormat="1" applyFont="1" applyAlignment="1" applyProtection="1">
      <alignment horizontal="center"/>
      <protection/>
    </xf>
    <xf numFmtId="0" fontId="23" fillId="0" borderId="0" xfId="73" applyFont="1" applyAlignment="1">
      <alignment horizontal="left"/>
      <protection/>
    </xf>
    <xf numFmtId="10" fontId="23" fillId="0" borderId="0" xfId="73" applyNumberFormat="1" applyFont="1" applyProtection="1">
      <alignment/>
      <protection/>
    </xf>
    <xf numFmtId="0" fontId="28" fillId="0" borderId="0" xfId="73" applyFont="1" applyAlignment="1">
      <alignment horizontal="right"/>
      <protection/>
    </xf>
    <xf numFmtId="207" fontId="27" fillId="0" borderId="14" xfId="73" applyNumberFormat="1" applyFont="1" applyBorder="1" applyProtection="1">
      <alignment/>
      <protection/>
    </xf>
    <xf numFmtId="205" fontId="30" fillId="0" borderId="0" xfId="73" applyNumberFormat="1" applyFont="1">
      <alignment/>
      <protection/>
    </xf>
    <xf numFmtId="0" fontId="23" fillId="0" borderId="0" xfId="73" applyFont="1" applyAlignment="1">
      <alignment horizontal="right"/>
      <protection/>
    </xf>
    <xf numFmtId="0" fontId="27" fillId="0" borderId="0" xfId="73" applyFont="1" applyProtection="1">
      <alignment/>
      <protection locked="0"/>
    </xf>
    <xf numFmtId="0" fontId="28" fillId="0" borderId="0" xfId="73" applyFont="1" applyAlignment="1">
      <alignment horizontal="center"/>
      <protection/>
    </xf>
    <xf numFmtId="0" fontId="26" fillId="0" borderId="0" xfId="73" applyFont="1">
      <alignment/>
      <protection/>
    </xf>
    <xf numFmtId="0" fontId="24" fillId="0" borderId="0" xfId="73" applyFont="1" applyAlignment="1">
      <alignment horizontal="center"/>
      <protection/>
    </xf>
    <xf numFmtId="0" fontId="24" fillId="0" borderId="0" xfId="73" applyFont="1" applyAlignment="1">
      <alignment horizontal="centerContinuous"/>
      <protection/>
    </xf>
    <xf numFmtId="0" fontId="24" fillId="0" borderId="0" xfId="73" applyFont="1">
      <alignment/>
      <protection/>
    </xf>
    <xf numFmtId="0" fontId="29" fillId="0" borderId="0" xfId="73" applyFont="1" applyAlignment="1">
      <alignment horizontal="left"/>
      <protection/>
    </xf>
    <xf numFmtId="0" fontId="0" fillId="0" borderId="0" xfId="73" applyFont="1">
      <alignment/>
      <protection/>
    </xf>
    <xf numFmtId="37" fontId="23" fillId="0" borderId="0" xfId="73" applyNumberFormat="1" applyFont="1" applyProtection="1">
      <alignment/>
      <protection/>
    </xf>
    <xf numFmtId="0" fontId="24" fillId="16" borderId="0" xfId="73" applyFont="1" applyFill="1" applyAlignment="1">
      <alignment horizontal="left"/>
      <protection/>
    </xf>
    <xf numFmtId="0" fontId="26" fillId="16" borderId="0" xfId="73" applyFont="1" applyFill="1">
      <alignment/>
      <protection/>
    </xf>
    <xf numFmtId="0" fontId="24" fillId="16" borderId="0" xfId="73" applyFont="1" applyFill="1" applyAlignment="1">
      <alignment horizontal="center"/>
      <protection/>
    </xf>
    <xf numFmtId="0" fontId="23" fillId="16" borderId="0" xfId="73" applyFont="1" applyFill="1" applyAlignment="1">
      <alignment horizontal="left"/>
      <protection/>
    </xf>
    <xf numFmtId="0" fontId="23" fillId="16" borderId="0" xfId="73" applyFont="1" applyFill="1">
      <alignment/>
      <protection/>
    </xf>
    <xf numFmtId="10" fontId="27" fillId="16" borderId="0" xfId="73" applyNumberFormat="1" applyFont="1" applyFill="1" applyProtection="1">
      <alignment/>
      <protection locked="0"/>
    </xf>
    <xf numFmtId="0" fontId="23" fillId="16" borderId="0" xfId="73" applyFill="1" applyAlignment="1">
      <alignment horizontal="left"/>
      <protection/>
    </xf>
    <xf numFmtId="10" fontId="27" fillId="0" borderId="0" xfId="73" applyNumberFormat="1" applyFont="1" applyFill="1" applyProtection="1">
      <alignment/>
      <protection locked="0"/>
    </xf>
    <xf numFmtId="49" fontId="10" fillId="0" borderId="0" xfId="48" applyNumberFormat="1" applyFont="1" applyAlignment="1" applyProtection="1">
      <alignment horizontal="left"/>
      <protection locked="0"/>
    </xf>
    <xf numFmtId="4" fontId="5" fillId="0" borderId="13" xfId="48" applyNumberFormat="1" applyFont="1" applyBorder="1" applyAlignment="1">
      <alignment/>
    </xf>
    <xf numFmtId="0" fontId="6" fillId="0" borderId="14" xfId="0" applyFont="1" applyFill="1" applyBorder="1" applyAlignment="1">
      <alignment horizontal="left" wrapText="1"/>
    </xf>
    <xf numFmtId="200" fontId="8" fillId="0" borderId="0" xfId="48" applyNumberFormat="1" applyFont="1" applyAlignment="1" applyProtection="1">
      <alignment horizontal="left"/>
      <protection locked="0"/>
    </xf>
    <xf numFmtId="0" fontId="5" fillId="0" borderId="0" xfId="71" applyFont="1" applyBorder="1">
      <alignment/>
      <protection/>
    </xf>
    <xf numFmtId="38" fontId="6" fillId="0" borderId="11" xfId="48" applyNumberFormat="1" applyFont="1" applyBorder="1" applyAlignment="1">
      <alignment/>
    </xf>
    <xf numFmtId="38" fontId="5" fillId="0" borderId="13" xfId="48" applyNumberFormat="1" applyFont="1" applyBorder="1" applyAlignment="1">
      <alignment/>
    </xf>
    <xf numFmtId="0" fontId="6" fillId="0" borderId="14" xfId="0" applyFont="1" applyFill="1" applyBorder="1" applyAlignment="1">
      <alignment/>
    </xf>
    <xf numFmtId="49" fontId="5" fillId="0" borderId="0" xfId="71" applyNumberFormat="1" applyFont="1">
      <alignment/>
      <protection/>
    </xf>
    <xf numFmtId="14" fontId="27" fillId="0" borderId="0" xfId="73" applyNumberFormat="1" applyFont="1" applyAlignment="1">
      <alignment horizontal="center"/>
      <protection/>
    </xf>
    <xf numFmtId="0" fontId="0" fillId="0" borderId="21" xfId="0" applyFont="1" applyBorder="1" applyAlignment="1" applyProtection="1">
      <alignment horizontal="right"/>
      <protection/>
    </xf>
    <xf numFmtId="0" fontId="0" fillId="0" borderId="0" xfId="0" applyAlignment="1" applyProtection="1">
      <alignment/>
      <protection/>
    </xf>
    <xf numFmtId="0" fontId="0" fillId="0" borderId="22" xfId="0" applyFont="1" applyBorder="1" applyAlignment="1" applyProtection="1">
      <alignment horizontal="right"/>
      <protection/>
    </xf>
    <xf numFmtId="0" fontId="83" fillId="0" borderId="0" xfId="0" applyFont="1" applyBorder="1" applyAlignment="1" applyProtection="1">
      <alignment/>
      <protection/>
    </xf>
    <xf numFmtId="0" fontId="0" fillId="0" borderId="0" xfId="0" applyFont="1" applyFill="1" applyBorder="1" applyAlignment="1" applyProtection="1">
      <alignment/>
      <protection/>
    </xf>
    <xf numFmtId="14" fontId="84" fillId="0" borderId="0" xfId="0" applyNumberFormat="1" applyFont="1" applyFill="1" applyBorder="1" applyAlignment="1" applyProtection="1">
      <alignment/>
      <protection/>
    </xf>
    <xf numFmtId="0" fontId="83" fillId="0" borderId="0" xfId="0" applyFont="1" applyFill="1" applyBorder="1" applyAlignment="1" applyProtection="1">
      <alignment/>
      <protection/>
    </xf>
    <xf numFmtId="0" fontId="0" fillId="0" borderId="0" xfId="0" applyFill="1" applyBorder="1" applyAlignment="1" applyProtection="1">
      <alignment/>
      <protection/>
    </xf>
    <xf numFmtId="0" fontId="83" fillId="0" borderId="0" xfId="0" applyFont="1" applyAlignment="1" applyProtection="1">
      <alignment/>
      <protection/>
    </xf>
    <xf numFmtId="0" fontId="0" fillId="0" borderId="23" xfId="0" applyFont="1" applyBorder="1" applyAlignment="1" applyProtection="1">
      <alignment horizontal="right"/>
      <protection/>
    </xf>
    <xf numFmtId="0" fontId="0" fillId="0" borderId="0" xfId="0" applyFont="1" applyFill="1" applyBorder="1" applyAlignment="1" applyProtection="1">
      <alignment horizontal="right"/>
      <protection/>
    </xf>
    <xf numFmtId="0" fontId="84" fillId="0" borderId="0" xfId="0" applyFont="1" applyFill="1" applyBorder="1" applyAlignment="1" applyProtection="1">
      <alignment horizontal="center"/>
      <protection/>
    </xf>
    <xf numFmtId="0" fontId="0" fillId="0" borderId="21" xfId="0" applyBorder="1" applyAlignment="1" applyProtection="1">
      <alignment horizontal="right"/>
      <protection/>
    </xf>
    <xf numFmtId="0" fontId="82" fillId="32" borderId="24" xfId="0" applyFont="1" applyFill="1" applyBorder="1" applyAlignment="1" applyProtection="1">
      <alignment horizontal="center"/>
      <protection locked="0"/>
    </xf>
    <xf numFmtId="44" fontId="85" fillId="32" borderId="25" xfId="48" applyFont="1" applyFill="1" applyBorder="1" applyAlignment="1" applyProtection="1">
      <alignment/>
      <protection locked="0"/>
    </xf>
    <xf numFmtId="2" fontId="86" fillId="34" borderId="26" xfId="0" applyNumberFormat="1" applyFont="1" applyFill="1" applyBorder="1" applyAlignment="1" applyProtection="1">
      <alignment horizontal="center"/>
      <protection/>
    </xf>
    <xf numFmtId="0" fontId="0" fillId="0" borderId="23" xfId="0" applyBorder="1" applyAlignment="1" applyProtection="1">
      <alignment horizontal="right" wrapText="1"/>
      <protection/>
    </xf>
    <xf numFmtId="14" fontId="82" fillId="32" borderId="27" xfId="0" applyNumberFormat="1" applyFont="1" applyFill="1" applyBorder="1" applyAlignment="1" applyProtection="1">
      <alignment horizontal="center"/>
      <protection locked="0"/>
    </xf>
    <xf numFmtId="44" fontId="82" fillId="32" borderId="28" xfId="48" applyFont="1" applyFill="1" applyBorder="1" applyAlignment="1" applyProtection="1">
      <alignment/>
      <protection locked="0"/>
    </xf>
    <xf numFmtId="9" fontId="86" fillId="0" borderId="29" xfId="77" applyFont="1" applyBorder="1" applyAlignment="1" applyProtection="1">
      <alignment/>
      <protection/>
    </xf>
    <xf numFmtId="0" fontId="0" fillId="0" borderId="22" xfId="0" applyBorder="1" applyAlignment="1" applyProtection="1">
      <alignment horizontal="right"/>
      <protection/>
    </xf>
    <xf numFmtId="14" fontId="58" fillId="0" borderId="30" xfId="0" applyNumberFormat="1" applyFont="1" applyFill="1" applyBorder="1" applyAlignment="1" applyProtection="1">
      <alignment horizontal="center"/>
      <protection/>
    </xf>
    <xf numFmtId="0" fontId="0" fillId="0" borderId="23" xfId="0" applyFont="1" applyBorder="1" applyAlignment="1" applyProtection="1">
      <alignment horizontal="right" wrapText="1"/>
      <protection/>
    </xf>
    <xf numFmtId="44" fontId="82" fillId="32" borderId="15" xfId="48" applyFont="1" applyFill="1" applyBorder="1" applyAlignment="1" applyProtection="1">
      <alignment/>
      <protection locked="0"/>
    </xf>
    <xf numFmtId="0" fontId="0" fillId="0" borderId="0" xfId="0" applyBorder="1" applyAlignment="1" applyProtection="1">
      <alignment horizontal="right"/>
      <protection/>
    </xf>
    <xf numFmtId="14" fontId="59" fillId="0" borderId="0" xfId="0" applyNumberFormat="1" applyFont="1" applyFill="1" applyBorder="1" applyAlignment="1" applyProtection="1">
      <alignment/>
      <protection/>
    </xf>
    <xf numFmtId="0" fontId="0" fillId="0" borderId="22" xfId="0" applyFont="1" applyBorder="1" applyAlignment="1" applyProtection="1">
      <alignment horizontal="right" wrapText="1"/>
      <protection/>
    </xf>
    <xf numFmtId="44" fontId="82" fillId="32" borderId="31" xfId="48" applyFont="1" applyFill="1" applyBorder="1" applyAlignment="1" applyProtection="1">
      <alignment/>
      <protection locked="0"/>
    </xf>
    <xf numFmtId="9" fontId="86" fillId="0" borderId="32" xfId="77" applyFont="1" applyBorder="1" applyAlignment="1" applyProtection="1">
      <alignment/>
      <protection/>
    </xf>
    <xf numFmtId="44" fontId="87" fillId="34" borderId="26" xfId="48" applyFont="1" applyFill="1" applyBorder="1" applyAlignment="1" applyProtection="1">
      <alignment horizontal="center"/>
      <protection/>
    </xf>
    <xf numFmtId="0" fontId="88" fillId="0" borderId="0" xfId="0" applyFont="1" applyAlignment="1" applyProtection="1">
      <alignment/>
      <protection/>
    </xf>
    <xf numFmtId="0" fontId="89" fillId="0" borderId="0" xfId="0" applyFont="1" applyAlignment="1" applyProtection="1">
      <alignment horizontal="center" wrapText="1"/>
      <protection/>
    </xf>
    <xf numFmtId="0" fontId="90" fillId="32" borderId="12" xfId="0" applyFont="1" applyFill="1" applyBorder="1" applyAlignment="1" applyProtection="1">
      <alignment horizontal="left" indent="2"/>
      <protection locked="0"/>
    </xf>
    <xf numFmtId="44" fontId="90" fillId="32" borderId="14" xfId="48" applyFont="1" applyFill="1" applyBorder="1" applyAlignment="1" applyProtection="1">
      <alignment horizontal="left" indent="2"/>
      <protection locked="0"/>
    </xf>
    <xf numFmtId="41" fontId="90" fillId="32" borderId="16" xfId="42" applyNumberFormat="1" applyFont="1" applyFill="1" applyBorder="1" applyAlignment="1" applyProtection="1">
      <alignment horizontal="center"/>
      <protection locked="0"/>
    </xf>
    <xf numFmtId="10" fontId="90" fillId="32" borderId="16" xfId="77" applyNumberFormat="1" applyFont="1" applyFill="1" applyBorder="1" applyAlignment="1" applyProtection="1">
      <alignment horizontal="center"/>
      <protection locked="0"/>
    </xf>
    <xf numFmtId="44" fontId="62" fillId="0" borderId="14" xfId="48" applyFont="1" applyFill="1" applyBorder="1" applyAlignment="1" applyProtection="1">
      <alignment/>
      <protection/>
    </xf>
    <xf numFmtId="44" fontId="90" fillId="32" borderId="13" xfId="48" applyFont="1" applyFill="1" applyBorder="1" applyAlignment="1" applyProtection="1">
      <alignment horizontal="left" indent="2"/>
      <protection locked="0"/>
    </xf>
    <xf numFmtId="41" fontId="90" fillId="32" borderId="33" xfId="42" applyNumberFormat="1" applyFont="1" applyFill="1" applyBorder="1" applyAlignment="1" applyProtection="1">
      <alignment horizontal="center"/>
      <protection locked="0"/>
    </xf>
    <xf numFmtId="10" fontId="90" fillId="32" borderId="33" xfId="77" applyNumberFormat="1" applyFont="1" applyFill="1" applyBorder="1" applyAlignment="1" applyProtection="1">
      <alignment horizontal="center"/>
      <protection locked="0"/>
    </xf>
    <xf numFmtId="0" fontId="89" fillId="0" borderId="0" xfId="0" applyFont="1" applyAlignment="1" applyProtection="1">
      <alignment horizontal="center"/>
      <protection/>
    </xf>
    <xf numFmtId="0" fontId="89" fillId="0" borderId="0" xfId="0" applyFont="1" applyBorder="1" applyAlignment="1" applyProtection="1">
      <alignment horizontal="center"/>
      <protection/>
    </xf>
    <xf numFmtId="0" fontId="90" fillId="32" borderId="14" xfId="0" applyFont="1" applyFill="1" applyBorder="1" applyAlignment="1" applyProtection="1">
      <alignment horizontal="left" indent="2"/>
      <protection locked="0"/>
    </xf>
    <xf numFmtId="41" fontId="90" fillId="32" borderId="14" xfId="42" applyNumberFormat="1" applyFont="1" applyFill="1" applyBorder="1" applyAlignment="1" applyProtection="1">
      <alignment horizontal="center"/>
      <protection locked="0"/>
    </xf>
    <xf numFmtId="44" fontId="90" fillId="32" borderId="12" xfId="48" applyFont="1" applyFill="1" applyBorder="1" applyAlignment="1" applyProtection="1">
      <alignment horizontal="left" indent="2"/>
      <protection locked="0"/>
    </xf>
    <xf numFmtId="41" fontId="90" fillId="32" borderId="12" xfId="42" applyNumberFormat="1" applyFont="1" applyFill="1" applyBorder="1" applyAlignment="1" applyProtection="1">
      <alignment horizontal="center"/>
      <protection locked="0"/>
    </xf>
    <xf numFmtId="10" fontId="90" fillId="32" borderId="12" xfId="77" applyNumberFormat="1" applyFont="1" applyFill="1" applyBorder="1" applyAlignment="1" applyProtection="1">
      <alignment horizontal="center"/>
      <protection locked="0"/>
    </xf>
    <xf numFmtId="44" fontId="62" fillId="0" borderId="12" xfId="48" applyFont="1" applyFill="1" applyBorder="1" applyAlignment="1" applyProtection="1">
      <alignment/>
      <protection/>
    </xf>
    <xf numFmtId="0" fontId="90" fillId="32" borderId="13" xfId="0" applyFont="1" applyFill="1" applyBorder="1" applyAlignment="1" applyProtection="1">
      <alignment horizontal="left" indent="2"/>
      <protection locked="0"/>
    </xf>
    <xf numFmtId="41" fontId="90" fillId="32" borderId="13" xfId="42" applyNumberFormat="1" applyFont="1" applyFill="1" applyBorder="1" applyAlignment="1" applyProtection="1">
      <alignment horizontal="center"/>
      <protection locked="0"/>
    </xf>
    <xf numFmtId="44" fontId="62" fillId="0" borderId="13" xfId="48" applyFont="1" applyFill="1" applyBorder="1" applyAlignment="1" applyProtection="1">
      <alignment/>
      <protection/>
    </xf>
    <xf numFmtId="0" fontId="91" fillId="0" borderId="9" xfId="0" applyFont="1" applyBorder="1" applyAlignment="1" applyProtection="1">
      <alignment horizontal="right" indent="1"/>
      <protection/>
    </xf>
    <xf numFmtId="0" fontId="91" fillId="35" borderId="9" xfId="0" applyFont="1" applyFill="1" applyBorder="1" applyAlignment="1" applyProtection="1">
      <alignment horizontal="left" indent="2"/>
      <protection/>
    </xf>
    <xf numFmtId="41" fontId="91" fillId="36" borderId="9" xfId="0" applyNumberFormat="1" applyFont="1" applyFill="1" applyBorder="1" applyAlignment="1" applyProtection="1">
      <alignment horizontal="left" indent="2"/>
      <protection/>
    </xf>
    <xf numFmtId="41" fontId="91" fillId="35" borderId="9" xfId="0" applyNumberFormat="1" applyFont="1" applyFill="1" applyBorder="1" applyAlignment="1" applyProtection="1">
      <alignment horizontal="left" indent="2"/>
      <protection/>
    </xf>
    <xf numFmtId="44" fontId="63" fillId="0" borderId="15" xfId="48" applyFont="1" applyFill="1" applyBorder="1" applyAlignment="1" applyProtection="1">
      <alignment/>
      <protection/>
    </xf>
    <xf numFmtId="0" fontId="91" fillId="0" borderId="15" xfId="0" applyFont="1" applyBorder="1" applyAlignment="1" applyProtection="1">
      <alignment horizontal="right" indent="1"/>
      <protection/>
    </xf>
    <xf numFmtId="0" fontId="91" fillId="35" borderId="15" xfId="0" applyFont="1" applyFill="1" applyBorder="1" applyAlignment="1" applyProtection="1">
      <alignment horizontal="left" indent="2"/>
      <protection/>
    </xf>
    <xf numFmtId="44" fontId="85" fillId="32" borderId="15" xfId="48" applyFont="1" applyFill="1" applyBorder="1" applyAlignment="1" applyProtection="1">
      <alignment/>
      <protection locked="0"/>
    </xf>
    <xf numFmtId="0" fontId="91" fillId="0" borderId="0" xfId="0" applyFont="1" applyBorder="1" applyAlignment="1" applyProtection="1">
      <alignment horizontal="right" indent="2"/>
      <protection/>
    </xf>
    <xf numFmtId="0" fontId="91" fillId="0" borderId="0" xfId="0" applyFont="1" applyFill="1" applyBorder="1" applyAlignment="1" applyProtection="1">
      <alignment horizontal="left" indent="2"/>
      <protection/>
    </xf>
    <xf numFmtId="44" fontId="85" fillId="0" borderId="0" xfId="48" applyFont="1" applyFill="1" applyAlignment="1" applyProtection="1">
      <alignment/>
      <protection/>
    </xf>
    <xf numFmtId="0" fontId="89" fillId="0" borderId="0" xfId="0" applyFont="1" applyFill="1" applyBorder="1" applyAlignment="1" applyProtection="1">
      <alignment horizontal="center"/>
      <protection/>
    </xf>
    <xf numFmtId="44" fontId="0" fillId="0" borderId="0" xfId="48" applyFont="1" applyBorder="1" applyAlignment="1" applyProtection="1">
      <alignment/>
      <protection/>
    </xf>
    <xf numFmtId="9" fontId="0" fillId="0" borderId="0" xfId="77" applyFont="1" applyFill="1" applyBorder="1" applyAlignment="1" applyProtection="1">
      <alignment/>
      <protection/>
    </xf>
    <xf numFmtId="9" fontId="0" fillId="0" borderId="0" xfId="77" applyFont="1" applyBorder="1" applyAlignment="1" applyProtection="1">
      <alignment/>
      <protection/>
    </xf>
    <xf numFmtId="9" fontId="0" fillId="0" borderId="0" xfId="77" applyFont="1" applyAlignment="1" applyProtection="1">
      <alignment/>
      <protection/>
    </xf>
    <xf numFmtId="0" fontId="90" fillId="32" borderId="14" xfId="0" applyFont="1" applyFill="1" applyBorder="1" applyAlignment="1" applyProtection="1">
      <alignment horizontal="left" wrapText="1" indent="2"/>
      <protection locked="0"/>
    </xf>
    <xf numFmtId="44" fontId="90" fillId="32" borderId="14" xfId="48" applyFont="1" applyFill="1" applyBorder="1" applyAlignment="1" applyProtection="1">
      <alignment horizontal="left" wrapText="1"/>
      <protection locked="0"/>
    </xf>
    <xf numFmtId="0" fontId="89" fillId="0" borderId="0" xfId="0" applyFont="1" applyBorder="1" applyAlignment="1" applyProtection="1">
      <alignment/>
      <protection/>
    </xf>
    <xf numFmtId="0" fontId="91" fillId="0" borderId="0" xfId="0" applyFont="1" applyBorder="1" applyAlignment="1" applyProtection="1">
      <alignment horizontal="right" indent="1"/>
      <protection/>
    </xf>
    <xf numFmtId="44" fontId="63" fillId="0" borderId="0" xfId="48" applyFont="1" applyFill="1" applyBorder="1" applyAlignment="1" applyProtection="1">
      <alignment/>
      <protection/>
    </xf>
    <xf numFmtId="0" fontId="8" fillId="0" borderId="0" xfId="48" applyNumberFormat="1" applyFont="1" applyAlignment="1" applyProtection="1">
      <alignment horizontal="left"/>
      <protection locked="0"/>
    </xf>
    <xf numFmtId="6" fontId="85" fillId="0" borderId="15" xfId="48" applyNumberFormat="1" applyFont="1" applyFill="1" applyBorder="1" applyAlignment="1" applyProtection="1">
      <alignment/>
      <protection/>
    </xf>
    <xf numFmtId="6" fontId="85" fillId="32" borderId="15" xfId="48" applyNumberFormat="1" applyFont="1" applyFill="1" applyBorder="1" applyAlignment="1" applyProtection="1">
      <alignment/>
      <protection locked="0"/>
    </xf>
    <xf numFmtId="6" fontId="63" fillId="0" borderId="15" xfId="48" applyNumberFormat="1" applyFont="1" applyFill="1" applyBorder="1" applyAlignment="1" applyProtection="1">
      <alignment/>
      <protection/>
    </xf>
    <xf numFmtId="10" fontId="0" fillId="0" borderId="0" xfId="0" applyNumberFormat="1" applyAlignment="1">
      <alignment/>
    </xf>
    <xf numFmtId="0" fontId="92" fillId="0" borderId="0" xfId="0" applyFont="1" applyAlignment="1">
      <alignment/>
    </xf>
    <xf numFmtId="0" fontId="0" fillId="0" borderId="0" xfId="0" applyFont="1" applyAlignment="1">
      <alignment/>
    </xf>
    <xf numFmtId="44" fontId="63" fillId="0" borderId="15" xfId="48" applyNumberFormat="1" applyFont="1" applyFill="1" applyBorder="1" applyAlignment="1" applyProtection="1">
      <alignment/>
      <protection/>
    </xf>
    <xf numFmtId="10" fontId="90" fillId="32" borderId="14" xfId="77" applyNumberFormat="1" applyFont="1" applyFill="1" applyBorder="1" applyAlignment="1" applyProtection="1">
      <alignment horizontal="center" wrapText="1"/>
      <protection locked="0"/>
    </xf>
    <xf numFmtId="8" fontId="6" fillId="0" borderId="0" xfId="71" applyNumberFormat="1" applyFont="1">
      <alignment/>
      <protection/>
    </xf>
    <xf numFmtId="4" fontId="0" fillId="0" borderId="0" xfId="0" applyNumberFormat="1" applyAlignment="1">
      <alignment/>
    </xf>
    <xf numFmtId="0" fontId="93" fillId="0" borderId="0" xfId="71" applyFont="1" applyAlignment="1">
      <alignment horizontal="center"/>
      <protection/>
    </xf>
    <xf numFmtId="0" fontId="94" fillId="0" borderId="0" xfId="71" applyFont="1">
      <alignment/>
      <protection/>
    </xf>
    <xf numFmtId="0" fontId="95" fillId="0" borderId="0" xfId="0" applyFont="1" applyAlignment="1" applyProtection="1">
      <alignment horizontal="center" wrapText="1"/>
      <protection/>
    </xf>
    <xf numFmtId="44" fontId="0" fillId="0" borderId="0" xfId="0" applyNumberFormat="1" applyAlignment="1">
      <alignment/>
    </xf>
    <xf numFmtId="0" fontId="96" fillId="0" borderId="0" xfId="0" applyFont="1" applyAlignment="1">
      <alignment/>
    </xf>
    <xf numFmtId="0" fontId="23" fillId="0" borderId="0" xfId="0" applyFont="1" applyAlignment="1">
      <alignment horizontal="center" vertical="center" wrapText="1"/>
    </xf>
    <xf numFmtId="0" fontId="6" fillId="0" borderId="0" xfId="0" applyFont="1" applyAlignment="1">
      <alignment horizontal="center"/>
    </xf>
    <xf numFmtId="0" fontId="6" fillId="0" borderId="8" xfId="0" applyFont="1" applyBorder="1" applyAlignment="1">
      <alignment horizontal="left" wrapText="1"/>
    </xf>
    <xf numFmtId="0" fontId="6" fillId="0" borderId="9" xfId="0" applyFont="1" applyBorder="1" applyAlignment="1">
      <alignment horizontal="left"/>
    </xf>
    <xf numFmtId="0" fontId="6" fillId="0" borderId="10" xfId="0" applyFont="1" applyBorder="1" applyAlignment="1">
      <alignment horizontal="left"/>
    </xf>
    <xf numFmtId="0" fontId="6" fillId="0" borderId="19" xfId="0" applyFont="1" applyBorder="1" applyAlignment="1">
      <alignment horizontal="left" wrapText="1"/>
    </xf>
    <xf numFmtId="0" fontId="0" fillId="0" borderId="0" xfId="0" applyBorder="1" applyAlignment="1">
      <alignment horizontal="left"/>
    </xf>
    <xf numFmtId="0" fontId="0" fillId="0" borderId="20" xfId="0" applyBorder="1" applyAlignment="1">
      <alignment horizontal="left"/>
    </xf>
    <xf numFmtId="0" fontId="5" fillId="0" borderId="0" xfId="0" applyFont="1" applyAlignment="1">
      <alignment horizontal="center"/>
    </xf>
    <xf numFmtId="0" fontId="7" fillId="0" borderId="0" xfId="0" applyFont="1" applyAlignment="1">
      <alignment horizontal="right"/>
    </xf>
    <xf numFmtId="0" fontId="6" fillId="0" borderId="0" xfId="0" applyFont="1" applyBorder="1" applyAlignment="1">
      <alignment horizontal="left"/>
    </xf>
    <xf numFmtId="0" fontId="6" fillId="0" borderId="20" xfId="0" applyFont="1" applyBorder="1" applyAlignment="1">
      <alignment horizontal="left"/>
    </xf>
    <xf numFmtId="0" fontId="97" fillId="2" borderId="0" xfId="0" applyFont="1" applyFill="1" applyAlignment="1" applyProtection="1">
      <alignment horizontal="left" wrapText="1"/>
      <protection/>
    </xf>
    <xf numFmtId="44" fontId="84" fillId="32" borderId="14" xfId="48" applyFont="1" applyFill="1" applyBorder="1" applyAlignment="1" applyProtection="1">
      <alignment horizontal="center" wrapText="1"/>
      <protection locked="0"/>
    </xf>
    <xf numFmtId="0" fontId="0" fillId="0" borderId="0" xfId="0" applyAlignment="1">
      <alignment horizontal="center"/>
    </xf>
    <xf numFmtId="0" fontId="89" fillId="0" borderId="18" xfId="0" applyFont="1" applyBorder="1" applyAlignment="1" applyProtection="1">
      <alignment horizontal="center"/>
      <protection/>
    </xf>
    <xf numFmtId="44" fontId="90" fillId="32" borderId="16" xfId="48" applyFont="1" applyFill="1" applyBorder="1" applyAlignment="1" applyProtection="1">
      <alignment horizontal="center" wrapText="1"/>
      <protection locked="0"/>
    </xf>
    <xf numFmtId="44" fontId="90" fillId="32" borderId="15" xfId="48" applyFont="1" applyFill="1" applyBorder="1" applyAlignment="1" applyProtection="1">
      <alignment horizontal="center" wrapText="1"/>
      <protection locked="0"/>
    </xf>
    <xf numFmtId="44" fontId="90" fillId="32" borderId="17" xfId="48" applyFont="1" applyFill="1" applyBorder="1" applyAlignment="1" applyProtection="1">
      <alignment horizontal="center" wrapText="1"/>
      <protection locked="0"/>
    </xf>
    <xf numFmtId="44" fontId="84" fillId="32" borderId="16" xfId="48" applyFont="1" applyFill="1" applyBorder="1" applyAlignment="1" applyProtection="1">
      <alignment horizontal="center" wrapText="1"/>
      <protection locked="0"/>
    </xf>
    <xf numFmtId="44" fontId="84" fillId="32" borderId="15" xfId="48" applyFont="1" applyFill="1" applyBorder="1" applyAlignment="1" applyProtection="1">
      <alignment horizontal="center" wrapText="1"/>
      <protection locked="0"/>
    </xf>
    <xf numFmtId="44" fontId="84" fillId="32" borderId="17" xfId="48" applyFont="1" applyFill="1" applyBorder="1" applyAlignment="1" applyProtection="1">
      <alignment horizontal="center" wrapText="1"/>
      <protection locked="0"/>
    </xf>
    <xf numFmtId="44" fontId="82" fillId="32" borderId="16" xfId="48" applyFont="1" applyFill="1" applyBorder="1" applyAlignment="1" applyProtection="1">
      <alignment horizontal="center" wrapText="1"/>
      <protection locked="0"/>
    </xf>
    <xf numFmtId="44" fontId="82" fillId="32" borderId="15" xfId="48" applyFont="1" applyFill="1" applyBorder="1" applyAlignment="1" applyProtection="1">
      <alignment horizontal="center" wrapText="1"/>
      <protection locked="0"/>
    </xf>
    <xf numFmtId="44" fontId="82" fillId="32" borderId="17" xfId="48" applyFont="1" applyFill="1" applyBorder="1" applyAlignment="1" applyProtection="1">
      <alignment horizontal="center" wrapText="1"/>
      <protection locked="0"/>
    </xf>
    <xf numFmtId="0" fontId="89" fillId="0" borderId="18" xfId="0" applyFont="1" applyBorder="1" applyAlignment="1" applyProtection="1">
      <alignment horizontal="center" wrapText="1"/>
      <protection/>
    </xf>
    <xf numFmtId="0" fontId="18" fillId="2" borderId="0" xfId="63" applyFill="1" applyAlignment="1" applyProtection="1">
      <alignment horizontal="center" wrapText="1"/>
      <protection/>
    </xf>
    <xf numFmtId="0" fontId="90" fillId="32" borderId="16" xfId="0" applyFont="1" applyFill="1" applyBorder="1" applyAlignment="1" applyProtection="1">
      <alignment horizontal="left" indent="3"/>
      <protection locked="0"/>
    </xf>
    <xf numFmtId="0" fontId="90" fillId="32" borderId="15" xfId="0" applyFont="1" applyFill="1" applyBorder="1" applyAlignment="1" applyProtection="1">
      <alignment horizontal="left" indent="3"/>
      <protection locked="0"/>
    </xf>
    <xf numFmtId="0" fontId="90" fillId="32" borderId="17" xfId="0" applyFont="1" applyFill="1" applyBorder="1" applyAlignment="1" applyProtection="1">
      <alignment horizontal="left" indent="3"/>
      <protection locked="0"/>
    </xf>
    <xf numFmtId="0" fontId="84" fillId="32" borderId="34" xfId="0" applyFont="1" applyFill="1" applyBorder="1" applyAlignment="1" applyProtection="1">
      <alignment horizontal="center" wrapText="1"/>
      <protection locked="0"/>
    </xf>
    <xf numFmtId="0" fontId="84" fillId="32" borderId="25" xfId="0" applyFont="1" applyFill="1" applyBorder="1" applyAlignment="1" applyProtection="1">
      <alignment horizontal="center" wrapText="1"/>
      <protection locked="0"/>
    </xf>
    <xf numFmtId="0" fontId="84" fillId="32" borderId="35" xfId="0" applyFont="1" applyFill="1" applyBorder="1" applyAlignment="1" applyProtection="1">
      <alignment horizontal="center" wrapText="1"/>
      <protection locked="0"/>
    </xf>
    <xf numFmtId="14" fontId="84" fillId="32" borderId="34" xfId="0" applyNumberFormat="1" applyFont="1" applyFill="1" applyBorder="1" applyAlignment="1" applyProtection="1">
      <alignment horizontal="center" wrapText="1"/>
      <protection locked="0"/>
    </xf>
    <xf numFmtId="14" fontId="84" fillId="32" borderId="35" xfId="0" applyNumberFormat="1" applyFont="1" applyFill="1" applyBorder="1" applyAlignment="1" applyProtection="1">
      <alignment horizontal="center" wrapText="1"/>
      <protection locked="0"/>
    </xf>
    <xf numFmtId="0" fontId="84" fillId="32" borderId="36" xfId="0" applyFont="1" applyFill="1" applyBorder="1" applyAlignment="1" applyProtection="1">
      <alignment horizontal="center" wrapText="1"/>
      <protection locked="0"/>
    </xf>
    <xf numFmtId="0" fontId="84" fillId="32" borderId="37" xfId="0" applyFont="1" applyFill="1" applyBorder="1" applyAlignment="1" applyProtection="1">
      <alignment horizontal="center" wrapText="1"/>
      <protection locked="0"/>
    </xf>
    <xf numFmtId="0" fontId="84" fillId="32" borderId="38" xfId="0" applyFont="1" applyFill="1" applyBorder="1" applyAlignment="1" applyProtection="1">
      <alignment horizontal="center" wrapText="1"/>
      <protection locked="0"/>
    </xf>
    <xf numFmtId="49" fontId="84" fillId="32" borderId="39" xfId="0" applyNumberFormat="1" applyFont="1" applyFill="1" applyBorder="1" applyAlignment="1" applyProtection="1">
      <alignment horizontal="center" wrapText="1"/>
      <protection locked="0"/>
    </xf>
    <xf numFmtId="0" fontId="84" fillId="32" borderId="14" xfId="0" applyFont="1" applyFill="1" applyBorder="1" applyAlignment="1" applyProtection="1">
      <alignment horizontal="center" wrapText="1"/>
      <protection locked="0"/>
    </xf>
    <xf numFmtId="0" fontId="84" fillId="32" borderId="40" xfId="0" applyFont="1" applyFill="1" applyBorder="1" applyAlignment="1" applyProtection="1">
      <alignment horizontal="center" wrapText="1"/>
      <protection locked="0"/>
    </xf>
    <xf numFmtId="0" fontId="84" fillId="32" borderId="41" xfId="0" applyFont="1" applyFill="1" applyBorder="1" applyAlignment="1" applyProtection="1">
      <alignment horizontal="center" wrapText="1"/>
      <protection locked="0"/>
    </xf>
    <xf numFmtId="0" fontId="84" fillId="32" borderId="31" xfId="0" applyFont="1" applyFill="1" applyBorder="1" applyAlignment="1" applyProtection="1">
      <alignment horizontal="center" wrapText="1"/>
      <protection locked="0"/>
    </xf>
    <xf numFmtId="0" fontId="84" fillId="32" borderId="30" xfId="0" applyFont="1" applyFill="1" applyBorder="1" applyAlignment="1" applyProtection="1">
      <alignment horizontal="center" wrapText="1"/>
      <protection locked="0"/>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0" xfId="47"/>
    <cellStyle name="Currency" xfId="48"/>
    <cellStyle name="Currency [0]" xfId="49"/>
    <cellStyle name="Currency 2" xfId="50"/>
    <cellStyle name="Currency 3" xfId="51"/>
    <cellStyle name="Currency 4" xfId="52"/>
    <cellStyle name="Currency0" xfId="53"/>
    <cellStyle name="Date" xfId="54"/>
    <cellStyle name="Explanatory Text" xfId="55"/>
    <cellStyle name="Fixed" xfId="56"/>
    <cellStyle name="Followed Hyperlink" xfId="57"/>
    <cellStyle name="Good" xfId="58"/>
    <cellStyle name="Heading 1" xfId="59"/>
    <cellStyle name="Heading 2" xfId="60"/>
    <cellStyle name="Heading 3" xfId="61"/>
    <cellStyle name="Heading 4" xfId="62"/>
    <cellStyle name="Hyperlink" xfId="63"/>
    <cellStyle name="Hyperlink 2" xfId="64"/>
    <cellStyle name="Input" xfId="65"/>
    <cellStyle name="Linked Cell" xfId="66"/>
    <cellStyle name="Neutral" xfId="67"/>
    <cellStyle name="Normal 2" xfId="68"/>
    <cellStyle name="Normal 3" xfId="69"/>
    <cellStyle name="Normal 4" xfId="70"/>
    <cellStyle name="Normal_Budget" xfId="71"/>
    <cellStyle name="Normal_Copy of Copy of ModBudSprdsht" xfId="72"/>
    <cellStyle name="Normal_Copy of FY06-FED" xfId="73"/>
    <cellStyle name="Normal_Grant and Contract Checklist" xfId="74"/>
    <cellStyle name="Note" xfId="75"/>
    <cellStyle name="Output" xfId="76"/>
    <cellStyle name="Percent" xfId="77"/>
    <cellStyle name="Percent 2" xfId="78"/>
    <cellStyle name="Percent 3" xfId="79"/>
    <cellStyle name="Percent 4"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das.ohio.gov/Divisions/HumanResources/TalentManagement/ClassificationandCompensation.aspx" TargetMode="External" /><Relationship Id="rId2" Type="http://schemas.openxmlformats.org/officeDocument/2006/relationships/hyperlink" Target="http://das.ohio.gov/Portals/0/DASDivisions/HumanResources/ORGDEV/pdf/2017%20College%20Intern%20Rates.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63"/>
  <sheetViews>
    <sheetView showGridLines="0" tabSelected="1" zoomScale="75" zoomScaleNormal="75" zoomScalePageLayoutView="0" workbookViewId="0" topLeftCell="A25">
      <selection activeCell="O63" sqref="O63"/>
    </sheetView>
  </sheetViews>
  <sheetFormatPr defaultColWidth="12.83203125" defaultRowHeight="12.75"/>
  <cols>
    <col min="1" max="1" width="3.5" style="305" customWidth="1"/>
    <col min="2" max="2" width="47.16015625" style="305" customWidth="1"/>
    <col min="3" max="3" width="6" style="305" customWidth="1"/>
    <col min="4" max="4" width="6.5" style="305" customWidth="1"/>
    <col min="5" max="5" width="12.83203125" style="305" customWidth="1"/>
    <col min="6" max="6" width="3.5" style="305" customWidth="1"/>
    <col min="7" max="7" width="12.83203125" style="305" customWidth="1"/>
    <col min="8" max="8" width="3.5" style="305" customWidth="1"/>
    <col min="9" max="9" width="12.83203125" style="305" customWidth="1"/>
    <col min="10" max="10" width="3.5" style="305" customWidth="1"/>
    <col min="11" max="11" width="12.83203125" style="305" customWidth="1"/>
    <col min="12" max="12" width="3.5" style="305" customWidth="1"/>
    <col min="13" max="13" width="12.83203125" style="305" customWidth="1"/>
    <col min="14" max="14" width="3.5" style="305" customWidth="1"/>
    <col min="15" max="15" width="14" style="305" customWidth="1"/>
    <col min="16" max="16" width="3.5" style="305" customWidth="1"/>
    <col min="17" max="18" width="12.83203125" style="305" customWidth="1"/>
    <col min="19" max="21" width="12.83203125" style="305" hidden="1" customWidth="1"/>
    <col min="22" max="22" width="4.33203125" style="305" hidden="1" customWidth="1"/>
    <col min="23" max="25" width="12.83203125" style="305" hidden="1" customWidth="1"/>
    <col min="26" max="16384" width="12.83203125" style="305" customWidth="1"/>
  </cols>
  <sheetData>
    <row r="1" spans="2:19" ht="15.75">
      <c r="B1" s="319"/>
      <c r="S1" s="319"/>
    </row>
    <row r="2" spans="2:19" ht="15.75">
      <c r="B2" s="324" t="s">
        <v>187</v>
      </c>
      <c r="C2" s="315"/>
      <c r="D2" s="315"/>
      <c r="E2" s="325">
        <v>43831</v>
      </c>
      <c r="F2" s="354"/>
      <c r="G2" s="325">
        <v>45291</v>
      </c>
      <c r="S2" s="319">
        <f>IF(E3="FY19",T4,IF(E3="FY20",T5,IF(E3="FY21",T6,IF(E3="FY22",T7,IF(E3="FY23",T8,IF(E3="FY24",T9,IF(E3="FY25",T10)))))))</f>
        <v>45109</v>
      </c>
    </row>
    <row r="3" spans="2:21" ht="15.75">
      <c r="B3" s="324" t="s">
        <v>58</v>
      </c>
      <c r="C3" s="315"/>
      <c r="D3" s="315"/>
      <c r="E3" s="307" t="s">
        <v>198</v>
      </c>
      <c r="F3" s="308"/>
      <c r="G3" s="307"/>
      <c r="U3" s="305" t="s">
        <v>217</v>
      </c>
    </row>
    <row r="4" spans="2:25" ht="18.75">
      <c r="B4" s="324" t="s">
        <v>196</v>
      </c>
      <c r="E4" s="326">
        <f>S2</f>
        <v>45109</v>
      </c>
      <c r="S4" s="314">
        <v>43646</v>
      </c>
      <c r="T4" s="305">
        <f>(DATEVALUE("07/01/2018"))+1462</f>
        <v>44744</v>
      </c>
      <c r="U4" s="327" t="s">
        <v>190</v>
      </c>
      <c r="W4" s="317" t="s">
        <v>188</v>
      </c>
      <c r="X4" s="319"/>
      <c r="Y4" s="319"/>
    </row>
    <row r="5" spans="1:25" ht="15.75">
      <c r="A5" s="328"/>
      <c r="E5" s="329" t="s">
        <v>190</v>
      </c>
      <c r="F5" s="319"/>
      <c r="G5" s="329" t="s">
        <v>198</v>
      </c>
      <c r="I5" s="329" t="s">
        <v>203</v>
      </c>
      <c r="K5" s="329" t="s">
        <v>209</v>
      </c>
      <c r="M5" s="329" t="s">
        <v>212</v>
      </c>
      <c r="O5" s="315" t="s">
        <v>215</v>
      </c>
      <c r="Q5" s="315" t="s">
        <v>226</v>
      </c>
      <c r="S5" s="314">
        <v>44012</v>
      </c>
      <c r="T5" s="305">
        <f>(DATEVALUE("07/01/2019"))+1462</f>
        <v>45109</v>
      </c>
      <c r="U5" s="327" t="s">
        <v>198</v>
      </c>
      <c r="W5" s="315" t="s">
        <v>199</v>
      </c>
      <c r="X5" s="316" t="s">
        <v>205</v>
      </c>
      <c r="Y5" s="315"/>
    </row>
    <row r="6" spans="1:256" ht="15.75">
      <c r="A6" s="330"/>
      <c r="B6" s="320" t="s">
        <v>61</v>
      </c>
      <c r="C6" s="330"/>
      <c r="D6" s="330"/>
      <c r="E6" s="331" t="s">
        <v>197</v>
      </c>
      <c r="F6" s="319"/>
      <c r="G6" s="331" t="s">
        <v>202</v>
      </c>
      <c r="I6" s="331" t="s">
        <v>204</v>
      </c>
      <c r="K6" s="331" t="s">
        <v>213</v>
      </c>
      <c r="M6" s="331" t="s">
        <v>214</v>
      </c>
      <c r="O6" s="315" t="s">
        <v>218</v>
      </c>
      <c r="Q6" s="315" t="s">
        <v>227</v>
      </c>
      <c r="R6" s="330"/>
      <c r="S6" s="314">
        <v>44377</v>
      </c>
      <c r="T6" s="305">
        <f>(DATEVALUE("07/01/2020"))+1462</f>
        <v>45475</v>
      </c>
      <c r="U6" s="327" t="s">
        <v>203</v>
      </c>
      <c r="V6" s="330"/>
      <c r="W6" s="315" t="s">
        <v>200</v>
      </c>
      <c r="X6" s="316" t="s">
        <v>206</v>
      </c>
      <c r="Y6" s="319"/>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c r="BS6" s="330"/>
      <c r="BT6" s="330"/>
      <c r="BU6" s="330"/>
      <c r="BV6" s="330"/>
      <c r="BW6" s="330"/>
      <c r="BX6" s="330"/>
      <c r="BY6" s="330"/>
      <c r="BZ6" s="330"/>
      <c r="CA6" s="330"/>
      <c r="CB6" s="330"/>
      <c r="CC6" s="330"/>
      <c r="CD6" s="330"/>
      <c r="CE6" s="330"/>
      <c r="CF6" s="330"/>
      <c r="CG6" s="330"/>
      <c r="CH6" s="330"/>
      <c r="CI6" s="330"/>
      <c r="CJ6" s="330"/>
      <c r="CK6" s="330"/>
      <c r="CL6" s="330"/>
      <c r="CM6" s="330"/>
      <c r="CN6" s="330"/>
      <c r="CO6" s="330"/>
      <c r="CP6" s="330"/>
      <c r="CQ6" s="330"/>
      <c r="CR6" s="330"/>
      <c r="CS6" s="330"/>
      <c r="CT6" s="330"/>
      <c r="CU6" s="330"/>
      <c r="CV6" s="330"/>
      <c r="CW6" s="330"/>
      <c r="CX6" s="330"/>
      <c r="CY6" s="330"/>
      <c r="CZ6" s="330"/>
      <c r="DA6" s="330"/>
      <c r="DB6" s="330"/>
      <c r="DC6" s="330"/>
      <c r="DD6" s="330"/>
      <c r="DE6" s="330"/>
      <c r="DF6" s="330"/>
      <c r="DG6" s="330"/>
      <c r="DH6" s="330"/>
      <c r="DI6" s="330"/>
      <c r="DJ6" s="330"/>
      <c r="DK6" s="330"/>
      <c r="DL6" s="330"/>
      <c r="DM6" s="330"/>
      <c r="DN6" s="330"/>
      <c r="DO6" s="330"/>
      <c r="DP6" s="330"/>
      <c r="DQ6" s="330"/>
      <c r="DR6" s="330"/>
      <c r="DS6" s="330"/>
      <c r="DT6" s="330"/>
      <c r="DU6" s="330"/>
      <c r="DV6" s="330"/>
      <c r="DW6" s="330"/>
      <c r="DX6" s="330"/>
      <c r="DY6" s="330"/>
      <c r="DZ6" s="330"/>
      <c r="EA6" s="330"/>
      <c r="EB6" s="330"/>
      <c r="EC6" s="330"/>
      <c r="ED6" s="330"/>
      <c r="EE6" s="330"/>
      <c r="EF6" s="330"/>
      <c r="EG6" s="330"/>
      <c r="EH6" s="330"/>
      <c r="EI6" s="330"/>
      <c r="EJ6" s="330"/>
      <c r="EK6" s="330"/>
      <c r="EL6" s="330"/>
      <c r="EM6" s="330"/>
      <c r="EN6" s="330"/>
      <c r="EO6" s="330"/>
      <c r="EP6" s="330"/>
      <c r="EQ6" s="330"/>
      <c r="ER6" s="330"/>
      <c r="ES6" s="330"/>
      <c r="ET6" s="330"/>
      <c r="EU6" s="330"/>
      <c r="EV6" s="330"/>
      <c r="EW6" s="330"/>
      <c r="EX6" s="330"/>
      <c r="EY6" s="330"/>
      <c r="EZ6" s="330"/>
      <c r="FA6" s="330"/>
      <c r="FB6" s="330"/>
      <c r="FC6" s="330"/>
      <c r="FD6" s="330"/>
      <c r="FE6" s="330"/>
      <c r="FF6" s="330"/>
      <c r="FG6" s="330"/>
      <c r="FH6" s="330"/>
      <c r="FI6" s="330"/>
      <c r="FJ6" s="330"/>
      <c r="FK6" s="330"/>
      <c r="FL6" s="330"/>
      <c r="FM6" s="330"/>
      <c r="FN6" s="330"/>
      <c r="FO6" s="330"/>
      <c r="FP6" s="330"/>
      <c r="FQ6" s="330"/>
      <c r="FR6" s="330"/>
      <c r="FS6" s="330"/>
      <c r="FT6" s="330"/>
      <c r="FU6" s="330"/>
      <c r="FV6" s="330"/>
      <c r="FW6" s="330"/>
      <c r="FX6" s="330"/>
      <c r="FY6" s="330"/>
      <c r="FZ6" s="330"/>
      <c r="GA6" s="330"/>
      <c r="GB6" s="330"/>
      <c r="GC6" s="330"/>
      <c r="GD6" s="330"/>
      <c r="GE6" s="330"/>
      <c r="GF6" s="330"/>
      <c r="GG6" s="330"/>
      <c r="GH6" s="330"/>
      <c r="GI6" s="330"/>
      <c r="GJ6" s="330"/>
      <c r="GK6" s="330"/>
      <c r="GL6" s="330"/>
      <c r="GM6" s="330"/>
      <c r="GN6" s="330"/>
      <c r="GO6" s="330"/>
      <c r="GP6" s="330"/>
      <c r="GQ6" s="330"/>
      <c r="GR6" s="330"/>
      <c r="GS6" s="330"/>
      <c r="GT6" s="330"/>
      <c r="GU6" s="330"/>
      <c r="GV6" s="330"/>
      <c r="GW6" s="330"/>
      <c r="GX6" s="330"/>
      <c r="GY6" s="330"/>
      <c r="GZ6" s="330"/>
      <c r="HA6" s="330"/>
      <c r="HB6" s="330"/>
      <c r="HC6" s="330"/>
      <c r="HD6" s="330"/>
      <c r="HE6" s="330"/>
      <c r="HF6" s="330"/>
      <c r="HG6" s="330"/>
      <c r="HH6" s="330"/>
      <c r="HI6" s="330"/>
      <c r="HJ6" s="330"/>
      <c r="HK6" s="330"/>
      <c r="HL6" s="330"/>
      <c r="HM6" s="330"/>
      <c r="HN6" s="330"/>
      <c r="HO6" s="330"/>
      <c r="HP6" s="330"/>
      <c r="HQ6" s="330"/>
      <c r="HR6" s="330"/>
      <c r="HS6" s="330"/>
      <c r="HT6" s="330"/>
      <c r="HU6" s="330"/>
      <c r="HV6" s="330"/>
      <c r="HW6" s="330"/>
      <c r="HX6" s="330"/>
      <c r="HY6" s="330"/>
      <c r="HZ6" s="330"/>
      <c r="IA6" s="330"/>
      <c r="IB6" s="330"/>
      <c r="IC6" s="330"/>
      <c r="ID6" s="330"/>
      <c r="IE6" s="330"/>
      <c r="IF6" s="330"/>
      <c r="IG6" s="330"/>
      <c r="IH6" s="330"/>
      <c r="II6" s="330"/>
      <c r="IJ6" s="330"/>
      <c r="IK6" s="330"/>
      <c r="IL6" s="330"/>
      <c r="IM6" s="330"/>
      <c r="IN6" s="330"/>
      <c r="IO6" s="330"/>
      <c r="IP6" s="330"/>
      <c r="IQ6" s="330"/>
      <c r="IR6" s="330"/>
      <c r="IS6" s="330"/>
      <c r="IT6" s="330"/>
      <c r="IU6" s="330"/>
      <c r="IV6" s="330"/>
    </row>
    <row r="7" spans="2:25" ht="15.75">
      <c r="B7" s="309" t="s">
        <v>165</v>
      </c>
      <c r="E7" s="318">
        <v>0.293</v>
      </c>
      <c r="F7" s="319"/>
      <c r="G7" s="318">
        <v>0.3</v>
      </c>
      <c r="H7" s="319"/>
      <c r="I7" s="318">
        <v>0.318</v>
      </c>
      <c r="J7" s="319"/>
      <c r="K7" s="318">
        <v>0.321</v>
      </c>
      <c r="M7" s="318">
        <v>0.324</v>
      </c>
      <c r="O7" s="318">
        <v>0.328</v>
      </c>
      <c r="Q7" s="318">
        <v>0.333</v>
      </c>
      <c r="S7" s="314">
        <v>44742</v>
      </c>
      <c r="T7" s="305">
        <f>(DATEVALUE("07/01/2021"))+1462</f>
        <v>45840</v>
      </c>
      <c r="U7" s="327" t="s">
        <v>209</v>
      </c>
      <c r="W7" s="315" t="s">
        <v>207</v>
      </c>
      <c r="X7" s="315" t="s">
        <v>208</v>
      </c>
      <c r="Y7" s="315"/>
    </row>
    <row r="8" spans="2:25" ht="15.75">
      <c r="B8" s="309" t="s">
        <v>219</v>
      </c>
      <c r="E8" s="318">
        <v>0.37</v>
      </c>
      <c r="F8" s="319"/>
      <c r="G8" s="318">
        <v>0.334</v>
      </c>
      <c r="H8" s="319"/>
      <c r="I8" s="318">
        <v>0.301</v>
      </c>
      <c r="J8" s="319"/>
      <c r="K8" s="318">
        <v>0.316</v>
      </c>
      <c r="M8" s="318">
        <v>0.326</v>
      </c>
      <c r="O8" s="318">
        <v>0.33</v>
      </c>
      <c r="Q8" s="318">
        <v>0.334</v>
      </c>
      <c r="S8" s="314">
        <v>45107</v>
      </c>
      <c r="T8" s="305">
        <f>(DATEVALUE("07/01/2022"))+1462</f>
        <v>46205</v>
      </c>
      <c r="U8" s="327" t="s">
        <v>212</v>
      </c>
      <c r="W8" s="315" t="s">
        <v>210</v>
      </c>
      <c r="X8" s="316" t="s">
        <v>211</v>
      </c>
      <c r="Y8" s="315"/>
    </row>
    <row r="9" spans="2:25" ht="15.75">
      <c r="B9" s="309" t="s">
        <v>220</v>
      </c>
      <c r="E9" s="318">
        <v>0.353</v>
      </c>
      <c r="F9" s="319"/>
      <c r="G9" s="318">
        <v>0.366</v>
      </c>
      <c r="H9" s="319"/>
      <c r="I9" s="318">
        <v>0.362</v>
      </c>
      <c r="J9" s="319"/>
      <c r="K9" s="318">
        <v>0.37</v>
      </c>
      <c r="M9" s="318">
        <v>0.38</v>
      </c>
      <c r="O9" s="318">
        <v>0.386</v>
      </c>
      <c r="Q9" s="318">
        <v>0.391</v>
      </c>
      <c r="S9" s="314">
        <v>45473</v>
      </c>
      <c r="T9" s="305">
        <f>(DATEVALUE("07/01/2023"))+1462</f>
        <v>46570</v>
      </c>
      <c r="U9" s="327" t="s">
        <v>215</v>
      </c>
      <c r="W9" s="315" t="s">
        <v>216</v>
      </c>
      <c r="X9" s="316" t="s">
        <v>228</v>
      </c>
      <c r="Y9" s="315"/>
    </row>
    <row r="10" spans="2:25" ht="15.75">
      <c r="B10" s="309" t="s">
        <v>65</v>
      </c>
      <c r="E10" s="318">
        <v>0.452</v>
      </c>
      <c r="F10" s="319"/>
      <c r="G10" s="318">
        <v>0.421</v>
      </c>
      <c r="H10" s="319"/>
      <c r="I10" s="318">
        <v>0.4</v>
      </c>
      <c r="J10" s="319"/>
      <c r="K10" s="318">
        <v>0.415</v>
      </c>
      <c r="M10" s="318">
        <v>0.437</v>
      </c>
      <c r="O10" s="318">
        <v>0.444</v>
      </c>
      <c r="Q10" s="318">
        <v>0.451</v>
      </c>
      <c r="S10" s="314">
        <v>45838</v>
      </c>
      <c r="T10" s="305">
        <f>(DATEVALUE("07/01/2024"))+1462</f>
        <v>46936</v>
      </c>
      <c r="U10" s="327" t="s">
        <v>226</v>
      </c>
      <c r="W10" s="315" t="s">
        <v>221</v>
      </c>
      <c r="X10" s="316" t="s">
        <v>229</v>
      </c>
      <c r="Y10" s="319"/>
    </row>
    <row r="11" spans="2:25" ht="15.75">
      <c r="B11" s="309" t="s">
        <v>66</v>
      </c>
      <c r="E11" s="318">
        <v>0.07</v>
      </c>
      <c r="F11" s="319"/>
      <c r="G11" s="318">
        <v>0.067</v>
      </c>
      <c r="H11" s="319"/>
      <c r="I11" s="318">
        <v>0.074</v>
      </c>
      <c r="J11" s="319"/>
      <c r="K11" s="318">
        <v>0.074</v>
      </c>
      <c r="M11" s="318">
        <v>0.074</v>
      </c>
      <c r="O11" s="318">
        <v>0.074</v>
      </c>
      <c r="Q11" s="318">
        <v>0.074</v>
      </c>
      <c r="W11" s="315" t="s">
        <v>230</v>
      </c>
      <c r="X11" s="316" t="s">
        <v>231</v>
      </c>
      <c r="Y11" s="315"/>
    </row>
    <row r="12" spans="2:17" ht="15.75">
      <c r="B12" s="309" t="s">
        <v>167</v>
      </c>
      <c r="E12" s="318">
        <v>0.269</v>
      </c>
      <c r="F12" s="319"/>
      <c r="G12" s="318">
        <v>0.216</v>
      </c>
      <c r="H12" s="319"/>
      <c r="I12" s="318">
        <v>0.21</v>
      </c>
      <c r="J12" s="319"/>
      <c r="K12" s="318">
        <v>0.23</v>
      </c>
      <c r="M12" s="318">
        <v>0.232</v>
      </c>
      <c r="O12" s="318">
        <v>0.234</v>
      </c>
      <c r="Q12" s="318">
        <v>0.236</v>
      </c>
    </row>
    <row r="13" spans="5:15" ht="15.75">
      <c r="E13" s="318"/>
      <c r="F13" s="310"/>
      <c r="G13" s="318"/>
      <c r="I13" s="318"/>
      <c r="J13" s="335" t="s">
        <v>133</v>
      </c>
      <c r="K13" s="318"/>
      <c r="M13" s="318"/>
      <c r="O13" s="318"/>
    </row>
    <row r="14" spans="2:20" ht="15.75">
      <c r="B14" s="320" t="s">
        <v>67</v>
      </c>
      <c r="E14" s="310"/>
      <c r="F14" s="310"/>
      <c r="G14" s="310"/>
      <c r="I14" s="310"/>
      <c r="K14" s="310"/>
      <c r="M14" s="310"/>
      <c r="O14" s="310"/>
      <c r="Q14" s="310"/>
      <c r="S14" s="313" t="s">
        <v>190</v>
      </c>
      <c r="T14" s="319">
        <v>2020</v>
      </c>
    </row>
    <row r="15" spans="2:20" ht="15.75">
      <c r="B15" s="309" t="s">
        <v>68</v>
      </c>
      <c r="E15" s="318">
        <v>0.6</v>
      </c>
      <c r="F15" s="318"/>
      <c r="G15" s="344">
        <v>0.605</v>
      </c>
      <c r="H15" s="318"/>
      <c r="I15" s="318">
        <v>0.605</v>
      </c>
      <c r="J15" s="318"/>
      <c r="K15" s="318">
        <v>0.605</v>
      </c>
      <c r="L15" s="318"/>
      <c r="M15" s="318">
        <v>0.605</v>
      </c>
      <c r="O15" s="318">
        <f>+M15</f>
        <v>0.605</v>
      </c>
      <c r="Q15" s="318">
        <f>+O15</f>
        <v>0.605</v>
      </c>
      <c r="S15" s="313" t="s">
        <v>198</v>
      </c>
      <c r="T15" s="319">
        <v>2021</v>
      </c>
    </row>
    <row r="16" spans="2:22" ht="15.75">
      <c r="B16" s="309" t="s">
        <v>69</v>
      </c>
      <c r="E16" s="318">
        <v>0.57</v>
      </c>
      <c r="F16" s="318"/>
      <c r="G16" s="318">
        <v>0.57</v>
      </c>
      <c r="H16" s="318"/>
      <c r="I16" s="318">
        <v>0.57</v>
      </c>
      <c r="J16" s="318"/>
      <c r="K16" s="318">
        <v>0.57</v>
      </c>
      <c r="L16" s="318"/>
      <c r="M16" s="318">
        <v>0.57</v>
      </c>
      <c r="O16" s="318">
        <f>+M16</f>
        <v>0.57</v>
      </c>
      <c r="Q16" s="318">
        <f>+O16</f>
        <v>0.57</v>
      </c>
      <c r="S16" s="313" t="s">
        <v>203</v>
      </c>
      <c r="T16" s="319">
        <v>2022</v>
      </c>
      <c r="V16" s="314"/>
    </row>
    <row r="17" spans="2:20" ht="15.75">
      <c r="B17" s="309" t="s">
        <v>70</v>
      </c>
      <c r="E17" s="318">
        <v>0.3</v>
      </c>
      <c r="F17" s="318"/>
      <c r="G17" s="318">
        <v>0.3</v>
      </c>
      <c r="H17" s="318"/>
      <c r="I17" s="318">
        <v>0.3</v>
      </c>
      <c r="J17" s="318"/>
      <c r="K17" s="318">
        <v>0.3</v>
      </c>
      <c r="L17" s="318"/>
      <c r="M17" s="318">
        <v>0.3</v>
      </c>
      <c r="O17" s="318">
        <f>+M17</f>
        <v>0.3</v>
      </c>
      <c r="Q17" s="318">
        <f>+O17</f>
        <v>0.3</v>
      </c>
      <c r="S17" s="313" t="s">
        <v>209</v>
      </c>
      <c r="T17" s="319">
        <v>2023</v>
      </c>
    </row>
    <row r="18" spans="5:20" ht="15.75">
      <c r="E18" s="318"/>
      <c r="F18" s="310"/>
      <c r="G18" s="318"/>
      <c r="H18" s="310"/>
      <c r="I18" s="318"/>
      <c r="J18" s="310"/>
      <c r="K18" s="318"/>
      <c r="M18" s="318"/>
      <c r="O18" s="318"/>
      <c r="Q18" s="318"/>
      <c r="S18" s="313" t="s">
        <v>212</v>
      </c>
      <c r="T18" s="319">
        <v>2024</v>
      </c>
    </row>
    <row r="19" spans="2:26" ht="15.75">
      <c r="B19" s="320" t="s">
        <v>201</v>
      </c>
      <c r="E19" s="310"/>
      <c r="F19" s="310"/>
      <c r="G19" s="310"/>
      <c r="H19" s="310"/>
      <c r="I19" s="310"/>
      <c r="J19" s="310"/>
      <c r="K19" s="310"/>
      <c r="M19" s="310"/>
      <c r="O19" s="310"/>
      <c r="Q19" s="310"/>
      <c r="S19" s="313" t="s">
        <v>215</v>
      </c>
      <c r="T19" s="319">
        <v>2025</v>
      </c>
      <c r="Z19" s="335"/>
    </row>
    <row r="20" spans="2:20" ht="15.75">
      <c r="B20" s="309" t="s">
        <v>68</v>
      </c>
      <c r="E20" s="318">
        <v>0.26</v>
      </c>
      <c r="F20" s="310"/>
      <c r="G20" s="318">
        <v>0.26</v>
      </c>
      <c r="H20" s="310"/>
      <c r="I20" s="318">
        <v>0.26</v>
      </c>
      <c r="J20" s="310"/>
      <c r="K20" s="318">
        <v>0.26</v>
      </c>
      <c r="M20" s="318">
        <v>0.26</v>
      </c>
      <c r="O20" s="318">
        <v>0.26</v>
      </c>
      <c r="Q20" s="318">
        <v>0.26</v>
      </c>
      <c r="S20" s="313" t="s">
        <v>226</v>
      </c>
      <c r="T20" s="319">
        <v>2026</v>
      </c>
    </row>
    <row r="21" spans="2:17" ht="15.75">
      <c r="B21" s="309" t="s">
        <v>69</v>
      </c>
      <c r="E21" s="318">
        <v>0.26</v>
      </c>
      <c r="F21" s="310"/>
      <c r="G21" s="318">
        <v>0.26</v>
      </c>
      <c r="H21" s="310"/>
      <c r="I21" s="318">
        <v>0.26</v>
      </c>
      <c r="J21" s="310"/>
      <c r="K21" s="318">
        <v>0.26</v>
      </c>
      <c r="M21" s="318">
        <v>0.26</v>
      </c>
      <c r="O21" s="318">
        <v>0.26</v>
      </c>
      <c r="Q21" s="318">
        <v>0.26</v>
      </c>
    </row>
    <row r="22" spans="2:21" ht="15.75">
      <c r="B22" s="309" t="s">
        <v>70</v>
      </c>
      <c r="E22" s="318">
        <v>0.26</v>
      </c>
      <c r="F22" s="310"/>
      <c r="G22" s="318">
        <v>0.26</v>
      </c>
      <c r="H22" s="310"/>
      <c r="I22" s="318">
        <v>0.26</v>
      </c>
      <c r="J22" s="310"/>
      <c r="K22" s="318">
        <v>0.26</v>
      </c>
      <c r="M22" s="318">
        <v>0.26</v>
      </c>
      <c r="O22" s="318">
        <v>0.26</v>
      </c>
      <c r="Q22" s="318">
        <v>0.26</v>
      </c>
      <c r="U22" s="319"/>
    </row>
    <row r="24" spans="1:256" ht="15.75">
      <c r="A24" s="330"/>
      <c r="B24" s="337" t="s">
        <v>157</v>
      </c>
      <c r="C24" s="338"/>
      <c r="D24" s="338"/>
      <c r="E24" s="339" t="s">
        <v>158</v>
      </c>
      <c r="F24" s="338"/>
      <c r="G24" s="339" t="s">
        <v>159</v>
      </c>
      <c r="H24" s="338"/>
      <c r="I24" s="339" t="s">
        <v>160</v>
      </c>
      <c r="J24" s="338"/>
      <c r="K24" s="339" t="s">
        <v>161</v>
      </c>
      <c r="L24" s="338"/>
      <c r="M24" s="339" t="s">
        <v>162</v>
      </c>
      <c r="N24" s="338"/>
      <c r="O24" s="339" t="s">
        <v>163</v>
      </c>
      <c r="P24" s="338"/>
      <c r="Q24" s="339" t="s">
        <v>164</v>
      </c>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c r="BJ24" s="330"/>
      <c r="BK24" s="330"/>
      <c r="BL24" s="330"/>
      <c r="BM24" s="330"/>
      <c r="BN24" s="330"/>
      <c r="BO24" s="330"/>
      <c r="BP24" s="330"/>
      <c r="BQ24" s="330"/>
      <c r="BR24" s="330"/>
      <c r="BS24" s="330"/>
      <c r="BT24" s="330"/>
      <c r="BU24" s="330"/>
      <c r="BV24" s="330"/>
      <c r="BW24" s="330"/>
      <c r="BX24" s="330"/>
      <c r="BY24" s="330"/>
      <c r="BZ24" s="330"/>
      <c r="CA24" s="330"/>
      <c r="CB24" s="330"/>
      <c r="CC24" s="330"/>
      <c r="CD24" s="330"/>
      <c r="CE24" s="330"/>
      <c r="CF24" s="330"/>
      <c r="CG24" s="330"/>
      <c r="CH24" s="330"/>
      <c r="CI24" s="330"/>
      <c r="CJ24" s="330"/>
      <c r="CK24" s="330"/>
      <c r="CL24" s="330"/>
      <c r="CM24" s="330"/>
      <c r="CN24" s="330"/>
      <c r="CO24" s="330"/>
      <c r="CP24" s="330"/>
      <c r="CQ24" s="330"/>
      <c r="CR24" s="330"/>
      <c r="CS24" s="330"/>
      <c r="CT24" s="330"/>
      <c r="CU24" s="330"/>
      <c r="CV24" s="330"/>
      <c r="CW24" s="330"/>
      <c r="CX24" s="330"/>
      <c r="CY24" s="330"/>
      <c r="CZ24" s="330"/>
      <c r="DA24" s="330"/>
      <c r="DB24" s="330"/>
      <c r="DC24" s="330"/>
      <c r="DD24" s="330"/>
      <c r="DE24" s="330"/>
      <c r="DF24" s="330"/>
      <c r="DG24" s="330"/>
      <c r="DH24" s="330"/>
      <c r="DI24" s="330"/>
      <c r="DJ24" s="330"/>
      <c r="DK24" s="330"/>
      <c r="DL24" s="330"/>
      <c r="DM24" s="330"/>
      <c r="DN24" s="330"/>
      <c r="DO24" s="330"/>
      <c r="DP24" s="330"/>
      <c r="DQ24" s="330"/>
      <c r="DR24" s="330"/>
      <c r="DS24" s="330"/>
      <c r="DT24" s="330"/>
      <c r="DU24" s="330"/>
      <c r="DV24" s="330"/>
      <c r="DW24" s="330"/>
      <c r="DX24" s="330"/>
      <c r="DY24" s="330"/>
      <c r="DZ24" s="330"/>
      <c r="EA24" s="330"/>
      <c r="EB24" s="330"/>
      <c r="EC24" s="330"/>
      <c r="ED24" s="330"/>
      <c r="EE24" s="330"/>
      <c r="EF24" s="330"/>
      <c r="EG24" s="330"/>
      <c r="EH24" s="330"/>
      <c r="EI24" s="330"/>
      <c r="EJ24" s="330"/>
      <c r="EK24" s="330"/>
      <c r="EL24" s="330"/>
      <c r="EM24" s="330"/>
      <c r="EN24" s="330"/>
      <c r="EO24" s="330"/>
      <c r="EP24" s="330"/>
      <c r="EQ24" s="330"/>
      <c r="ER24" s="330"/>
      <c r="ES24" s="330"/>
      <c r="ET24" s="330"/>
      <c r="EU24" s="330"/>
      <c r="EV24" s="330"/>
      <c r="EW24" s="330"/>
      <c r="EX24" s="330"/>
      <c r="EY24" s="330"/>
      <c r="EZ24" s="330"/>
      <c r="FA24" s="330"/>
      <c r="FB24" s="330"/>
      <c r="FC24" s="330"/>
      <c r="FD24" s="330"/>
      <c r="FE24" s="330"/>
      <c r="FF24" s="330"/>
      <c r="FG24" s="330"/>
      <c r="FH24" s="330"/>
      <c r="FI24" s="330"/>
      <c r="FJ24" s="330"/>
      <c r="FK24" s="330"/>
      <c r="FL24" s="330"/>
      <c r="FM24" s="330"/>
      <c r="FN24" s="330"/>
      <c r="FO24" s="330"/>
      <c r="FP24" s="330"/>
      <c r="FQ24" s="330"/>
      <c r="FR24" s="330"/>
      <c r="FS24" s="330"/>
      <c r="FT24" s="330"/>
      <c r="FU24" s="330"/>
      <c r="FV24" s="330"/>
      <c r="FW24" s="330"/>
      <c r="FX24" s="330"/>
      <c r="FY24" s="330"/>
      <c r="FZ24" s="330"/>
      <c r="GA24" s="330"/>
      <c r="GB24" s="330"/>
      <c r="GC24" s="330"/>
      <c r="GD24" s="330"/>
      <c r="GE24" s="330"/>
      <c r="GF24" s="330"/>
      <c r="GG24" s="330"/>
      <c r="GH24" s="330"/>
      <c r="GI24" s="330"/>
      <c r="GJ24" s="330"/>
      <c r="GK24" s="330"/>
      <c r="GL24" s="330"/>
      <c r="GM24" s="330"/>
      <c r="GN24" s="330"/>
      <c r="GO24" s="330"/>
      <c r="GP24" s="330"/>
      <c r="GQ24" s="330"/>
      <c r="GR24" s="330"/>
      <c r="GS24" s="330"/>
      <c r="GT24" s="330"/>
      <c r="GU24" s="330"/>
      <c r="GV24" s="330"/>
      <c r="GW24" s="330"/>
      <c r="GX24" s="330"/>
      <c r="GY24" s="330"/>
      <c r="GZ24" s="330"/>
      <c r="HA24" s="330"/>
      <c r="HB24" s="330"/>
      <c r="HC24" s="330"/>
      <c r="HD24" s="330"/>
      <c r="HE24" s="330"/>
      <c r="HF24" s="330"/>
      <c r="HG24" s="330"/>
      <c r="HH24" s="330"/>
      <c r="HI24" s="330"/>
      <c r="HJ24" s="330"/>
      <c r="HK24" s="330"/>
      <c r="HL24" s="330"/>
      <c r="HM24" s="330"/>
      <c r="HN24" s="330"/>
      <c r="HO24" s="330"/>
      <c r="HP24" s="330"/>
      <c r="HQ24" s="330"/>
      <c r="HR24" s="330"/>
      <c r="HS24" s="330"/>
      <c r="HT24" s="330"/>
      <c r="HU24" s="330"/>
      <c r="HV24" s="330"/>
      <c r="HW24" s="330"/>
      <c r="HX24" s="330"/>
      <c r="HY24" s="330"/>
      <c r="HZ24" s="330"/>
      <c r="IA24" s="330"/>
      <c r="IB24" s="330"/>
      <c r="IC24" s="330"/>
      <c r="ID24" s="330"/>
      <c r="IE24" s="330"/>
      <c r="IF24" s="330"/>
      <c r="IG24" s="330"/>
      <c r="IH24" s="330"/>
      <c r="II24" s="330"/>
      <c r="IJ24" s="330"/>
      <c r="IK24" s="330"/>
      <c r="IL24" s="330"/>
      <c r="IM24" s="330"/>
      <c r="IN24" s="330"/>
      <c r="IO24" s="330"/>
      <c r="IP24" s="330"/>
      <c r="IQ24" s="330"/>
      <c r="IR24" s="330"/>
      <c r="IS24" s="330"/>
      <c r="IT24" s="330"/>
      <c r="IU24" s="330"/>
      <c r="IV24" s="330"/>
    </row>
    <row r="25" spans="2:17" ht="15.75">
      <c r="B25" s="340" t="s">
        <v>165</v>
      </c>
      <c r="C25" s="341"/>
      <c r="D25" s="341"/>
      <c r="E25" s="342">
        <f aca="true" t="shared" si="0" ref="E25:E30">IF($E$3="FY19",E7,IF($E$3="FY20",G7,IF($E$3="FY21",I7,IF($E$3="FY22",K7,IF($E$3="FY23",M7,IF($E$3="FY24",O7,IF($E$3="FY25",Q7,0)))))))</f>
        <v>0.3</v>
      </c>
      <c r="F25" s="342"/>
      <c r="G25" s="342">
        <f aca="true" t="shared" si="1" ref="G25:G30">IF($E$3="FY19",G7,IF($E$3="FY20",I7,IF($E$3="FY21",K7,IF($E$3="FY22",M7,IF($E$3="FY23",O7,IF($E$3="FY24",Q7,IF($E$3="FY25",Q7+0.01,0)))))))</f>
        <v>0.318</v>
      </c>
      <c r="H25" s="342"/>
      <c r="I25" s="342">
        <f aca="true" t="shared" si="2" ref="I25:I30">IF($E$3="FY19",I7,IF($E$3="FY20",K7,IF($E$3="FY21",M7,IF($E$3="FY22",O7,IF($E$3="FY23",Q7,IF($E$3="FY24",Q7+0.01,IF($E$3="FY25",Q7+0.015,0)))))))</f>
        <v>0.321</v>
      </c>
      <c r="J25" s="342"/>
      <c r="K25" s="342">
        <f aca="true" t="shared" si="3" ref="K25:K30">IF($E$3="FY19",K7,IF($E$3="FY20",M7,IF($E$3="FY21",O7,IF($E$3="FY22",Q7,IF($E$3="FY23",Q7+0.005,IF($E$3="FY24",Q7+0.01,IF($E$3="FY25",Q7+0.015,0)))))))</f>
        <v>0.324</v>
      </c>
      <c r="L25" s="342"/>
      <c r="M25" s="342">
        <f aca="true" t="shared" si="4" ref="M25:M30">IF($E$3="FY19",M7,IF($E$3="FY20",O7,IF($E$3="FY21",Q7,IF($E$3="FY22",Q7+0.005,IF($E$3="FY23",Q7+0.01,IF($E$3="FY24",Q7+0.015,IF($E$3="FY25",Q7+0.02,0)))))))</f>
        <v>0.328</v>
      </c>
      <c r="N25" s="342"/>
      <c r="O25" s="342">
        <f aca="true" t="shared" si="5" ref="O25:O30">IF($E$3="FY19",O7,IF($E$3="FY20",Q7,IF($E$3="FY21",Q7+0.005,IF($E$3="FY22",Q7+0.01,IF($E$3="FY23",Q7+0.015,IF($E$3="FY24",Q7+0.02,IF($E$3="FY25",Q7+0.025,0)))))))</f>
        <v>0.333</v>
      </c>
      <c r="P25" s="342"/>
      <c r="Q25" s="342">
        <f aca="true" t="shared" si="6" ref="Q25:Q30">IF($E$3="FY19",Q7,IF($E$3="FY20",Q7+0.005,IF($E$3="FY21",Q7+0.01,IF($E$3="FY22",Q7+0.015,IF($E$3="FY23",Q7+0.02,IF($E$3="FY24",Q7+0.025,IF($E$3="FY25",Q7+0.03,0)))))))</f>
        <v>0.338</v>
      </c>
    </row>
    <row r="26" spans="2:17" ht="15.75">
      <c r="B26" s="340" t="s">
        <v>166</v>
      </c>
      <c r="C26" s="341"/>
      <c r="D26" s="341"/>
      <c r="E26" s="342">
        <f t="shared" si="0"/>
        <v>0.334</v>
      </c>
      <c r="F26" s="341"/>
      <c r="G26" s="342">
        <f t="shared" si="1"/>
        <v>0.301</v>
      </c>
      <c r="H26" s="342"/>
      <c r="I26" s="342">
        <f t="shared" si="2"/>
        <v>0.316</v>
      </c>
      <c r="J26" s="341"/>
      <c r="K26" s="342">
        <f t="shared" si="3"/>
        <v>0.326</v>
      </c>
      <c r="L26" s="341"/>
      <c r="M26" s="342">
        <f t="shared" si="4"/>
        <v>0.33</v>
      </c>
      <c r="N26" s="341"/>
      <c r="O26" s="342">
        <f t="shared" si="5"/>
        <v>0.334</v>
      </c>
      <c r="P26" s="341"/>
      <c r="Q26" s="342">
        <f t="shared" si="6"/>
        <v>0.339</v>
      </c>
    </row>
    <row r="27" spans="2:17" ht="15.75">
      <c r="B27" s="343" t="s">
        <v>220</v>
      </c>
      <c r="C27" s="341"/>
      <c r="D27" s="341"/>
      <c r="E27" s="342">
        <f t="shared" si="0"/>
        <v>0.366</v>
      </c>
      <c r="F27" s="341"/>
      <c r="G27" s="342">
        <f t="shared" si="1"/>
        <v>0.362</v>
      </c>
      <c r="H27" s="342"/>
      <c r="I27" s="342">
        <f t="shared" si="2"/>
        <v>0.37</v>
      </c>
      <c r="J27" s="341"/>
      <c r="K27" s="342">
        <f t="shared" si="3"/>
        <v>0.38</v>
      </c>
      <c r="L27" s="341"/>
      <c r="M27" s="342">
        <f t="shared" si="4"/>
        <v>0.386</v>
      </c>
      <c r="N27" s="341"/>
      <c r="O27" s="342">
        <f t="shared" si="5"/>
        <v>0.391</v>
      </c>
      <c r="P27" s="341"/>
      <c r="Q27" s="342">
        <f t="shared" si="6"/>
        <v>0.396</v>
      </c>
    </row>
    <row r="28" spans="2:17" ht="15.75">
      <c r="B28" s="340" t="s">
        <v>65</v>
      </c>
      <c r="C28" s="341"/>
      <c r="D28" s="341"/>
      <c r="E28" s="342">
        <f t="shared" si="0"/>
        <v>0.421</v>
      </c>
      <c r="F28" s="341"/>
      <c r="G28" s="342">
        <f t="shared" si="1"/>
        <v>0.4</v>
      </c>
      <c r="H28" s="342"/>
      <c r="I28" s="342">
        <f t="shared" si="2"/>
        <v>0.415</v>
      </c>
      <c r="J28" s="341"/>
      <c r="K28" s="342">
        <f t="shared" si="3"/>
        <v>0.437</v>
      </c>
      <c r="L28" s="341"/>
      <c r="M28" s="342">
        <f t="shared" si="4"/>
        <v>0.444</v>
      </c>
      <c r="N28" s="341"/>
      <c r="O28" s="342">
        <f t="shared" si="5"/>
        <v>0.451</v>
      </c>
      <c r="P28" s="341"/>
      <c r="Q28" s="342">
        <f t="shared" si="6"/>
        <v>0.456</v>
      </c>
    </row>
    <row r="29" spans="2:17" ht="15.75">
      <c r="B29" s="340" t="s">
        <v>66</v>
      </c>
      <c r="C29" s="341"/>
      <c r="D29" s="341"/>
      <c r="E29" s="342">
        <f t="shared" si="0"/>
        <v>0.067</v>
      </c>
      <c r="F29" s="341"/>
      <c r="G29" s="342">
        <f t="shared" si="1"/>
        <v>0.074</v>
      </c>
      <c r="H29" s="342"/>
      <c r="I29" s="342">
        <f t="shared" si="2"/>
        <v>0.074</v>
      </c>
      <c r="J29" s="341"/>
      <c r="K29" s="342">
        <f t="shared" si="3"/>
        <v>0.074</v>
      </c>
      <c r="L29" s="341"/>
      <c r="M29" s="342">
        <f t="shared" si="4"/>
        <v>0.074</v>
      </c>
      <c r="N29" s="341"/>
      <c r="O29" s="342">
        <f t="shared" si="5"/>
        <v>0.074</v>
      </c>
      <c r="P29" s="341"/>
      <c r="Q29" s="342">
        <f t="shared" si="6"/>
        <v>0.079</v>
      </c>
    </row>
    <row r="30" spans="2:17" ht="15.75">
      <c r="B30" s="340" t="s">
        <v>167</v>
      </c>
      <c r="C30" s="341"/>
      <c r="D30" s="341"/>
      <c r="E30" s="342">
        <f t="shared" si="0"/>
        <v>0.216</v>
      </c>
      <c r="F30" s="341"/>
      <c r="G30" s="342">
        <f t="shared" si="1"/>
        <v>0.21</v>
      </c>
      <c r="H30" s="342"/>
      <c r="I30" s="342">
        <f t="shared" si="2"/>
        <v>0.23</v>
      </c>
      <c r="J30" s="341"/>
      <c r="K30" s="342">
        <f t="shared" si="3"/>
        <v>0.232</v>
      </c>
      <c r="L30" s="341"/>
      <c r="M30" s="342">
        <f t="shared" si="4"/>
        <v>0.234</v>
      </c>
      <c r="N30" s="341"/>
      <c r="O30" s="342">
        <f t="shared" si="5"/>
        <v>0.236</v>
      </c>
      <c r="P30" s="341"/>
      <c r="Q30" s="342">
        <f t="shared" si="6"/>
        <v>0.241</v>
      </c>
    </row>
    <row r="31" spans="2:17" ht="15.75">
      <c r="B31" s="340" t="s">
        <v>191</v>
      </c>
      <c r="C31" s="341"/>
      <c r="D31" s="341"/>
      <c r="E31" s="342">
        <f>IF($E$3="FY19",E15,IF($E$3="FY20",G15,IF($E$3="FY21",I15,IF($E$3="FY22",K15,IF($E$3="FY23",M15,IF($E$3="FY24",O15,IF($E$3="FY25",Q15,0)))))))</f>
        <v>0.605</v>
      </c>
      <c r="F31" s="341"/>
      <c r="G31" s="342">
        <f>IF($E$3="FY19",G15,IF($E$3="FY20",I15,IF($E$3="FY21",K15,IF($E$3="FY22",M15,IF($E$3="FY23",O15,IF($E$3="FY24",Q15,IF($E$3="FY25",Q15,0)))))))</f>
        <v>0.605</v>
      </c>
      <c r="H31" s="342"/>
      <c r="I31" s="342">
        <f>IF($E$3="FY19",I15,IF($E$3="FY20",K15,IF($E$3="FY21",M15,IF($E$3="FY22",O15,IF($E$3="FY23",Q15,IF($E$3="FY24",Q15,IF($E$3="FY25",Q15,0)))))))</f>
        <v>0.605</v>
      </c>
      <c r="J31" s="341"/>
      <c r="K31" s="342">
        <f>IF($E$3="FY19",K15,IF($E$3="FY20",M15,IF($E$3="FY21",O15,IF($E$3="FY22",Q15,IF($E$3="FY23",Q15,IF($E$3="FY24",Q15,IF($E$3="FY25",Q15,0)))))))</f>
        <v>0.605</v>
      </c>
      <c r="L31" s="341"/>
      <c r="M31" s="342">
        <f>IF($E$3="FY19",M15,IF($E$3="FY20",O15,IF($E$3="FY21",Q15,IF($E$3="FY22",Q15,IF($E$3="FY23",Q15,IF($E$3="FY24",Q15,IF($E$3="FY25",Q15,0)))))))</f>
        <v>0.605</v>
      </c>
      <c r="N31" s="341"/>
      <c r="O31" s="342">
        <f>IF($E$3="FY19",O15,IF($E$3="FY20",Q15,IF($E$3="FY21",Q15,IF($E$3="FY22",Q15,IF($E$3="FY23",Q15,IF($E$3="FY24",Q15,IF($E$3="FY25",Q15,0)))))))</f>
        <v>0.605</v>
      </c>
      <c r="P31" s="341"/>
      <c r="Q31" s="342">
        <f>IF($E$3="FY19",Q15,IF($E$3="FY20",Q15,IF($E$3="FY21",Q15,IF($E$3="FY22",Q15,IF($E$3="FY23",Q15,IF($E$3="FY24",Q15,IF($E$3="FY25",Q15,0)))))))</f>
        <v>0.605</v>
      </c>
    </row>
    <row r="32" spans="2:17" ht="15.75">
      <c r="B32" s="340" t="s">
        <v>192</v>
      </c>
      <c r="C32" s="341"/>
      <c r="D32" s="341"/>
      <c r="E32" s="342">
        <f>IF($E$3="FY19",E16,IF($E$3="FY20",G16,IF($E$3="FY21",I16,IF($E$3="FY22",K16,IF($E$3="FY23",M16,IF($E$3="FY24",O16,IF($E$3="FY25",Q16,0)))))))</f>
        <v>0.57</v>
      </c>
      <c r="F32" s="341"/>
      <c r="G32" s="342">
        <f>IF($E$3="FY19",G16,IF($E$3="FY20",I16,IF($E$3="FY21",K16,IF($E$3="FY22",M16,IF($E$3="FY23",O16,IF($E$3="FY24",Q16,IF($E$3="FY25",Q16,0)))))))</f>
        <v>0.57</v>
      </c>
      <c r="H32" s="342"/>
      <c r="I32" s="342">
        <f>IF($E$3="FY19",I16,IF($E$3="FY20",K16,IF($E$3="FY21",M16,IF($E$3="FY22",O16,IF($E$3="FY23",Q16,IF($E$3="FY24",Q16,IF($E$3="FY25",Q16,0)))))))</f>
        <v>0.57</v>
      </c>
      <c r="J32" s="341"/>
      <c r="K32" s="342">
        <f>IF($E$3="FY19",K16,IF($E$3="FY20",M16,IF($E$3="FY21",O16,IF($E$3="FY22",Q16,IF($E$3="FY23",Q16,IF($E$3="FY24",Q16,IF($E$3="FY25",Q16,0)))))))</f>
        <v>0.57</v>
      </c>
      <c r="L32" s="341"/>
      <c r="M32" s="342">
        <f>IF($E$3="FY19",M16,IF($E$3="FY20",O16,IF($E$3="FY21",Q16,IF($E$3="FY22",Q16,IF($E$3="FY23",Q16,IF($E$3="FY24",Q16,IF($E$3="FY25",Q16,0)))))))</f>
        <v>0.57</v>
      </c>
      <c r="N32" s="341"/>
      <c r="O32" s="342">
        <f>IF($E$3="FY19",O16,IF($E$3="FY20",Q16,IF($E$3="FY21",Q16,IF($E$3="FY22",Q16,IF($E$3="FY23",Q16,IF($E$3="FY24",Q16,IF($E$3="FY25",Q16,0)))))))</f>
        <v>0.57</v>
      </c>
      <c r="P32" s="341"/>
      <c r="Q32" s="342">
        <f>IF($E$3="FY19",Q16,IF($E$3="FY20",Q16,IF($E$3="FY21",Q16,IF($E$3="FY22",Q16,IF($E$3="FY23",Q16,IF($E$3="FY24",Q16,IF($E$3="FY25",Q16,0)))))))</f>
        <v>0.57</v>
      </c>
    </row>
    <row r="33" spans="2:17" ht="15.75">
      <c r="B33" s="340" t="s">
        <v>193</v>
      </c>
      <c r="C33" s="341"/>
      <c r="D33" s="341"/>
      <c r="E33" s="342">
        <f>IF($E$3="FY19",E17,IF($E$3="FY20",G17,IF($E$3="FY21",I17,IF($E$3="FY22",K17,IF($E$3="FY23",M17,IF($E$3="FY24",O17,IF($E$3="FY25",Q17,0)))))))</f>
        <v>0.3</v>
      </c>
      <c r="F33" s="341"/>
      <c r="G33" s="342">
        <f>IF($E$3="FY19",G17,IF($E$3="FY20",I17,IF($E$3="FY21",K17,IF($E$3="FY22",M17,IF($E$3="FY23",O17,IF($E$3="FY24",Q17,IF($E$3="FY25",Q17,0)))))))</f>
        <v>0.3</v>
      </c>
      <c r="H33" s="342"/>
      <c r="I33" s="342">
        <f>IF($E$3="FY19",I17,IF($E$3="FY20",K17,IF($E$3="FY21",M17,IF($E$3="FY22",O17,IF($E$3="FY23",Q17,IF($E$3="FY24",Q17,IF($E$3="FY25",Q17,0)))))))</f>
        <v>0.3</v>
      </c>
      <c r="J33" s="341"/>
      <c r="K33" s="342">
        <f>IF($E$3="FY19",K17,IF($E$3="FY20",M17,IF($E$3="FY21",O17,IF($E$3="FY22",Q17,IF($E$3="FY23",Q17,IF($E$3="FY24",Q17,IF($E$3="FY25",Q17,0)))))))</f>
        <v>0.3</v>
      </c>
      <c r="L33" s="341"/>
      <c r="M33" s="342">
        <f>IF($E$3="FY19",M17,IF($E$3="FY20",O17,IF($E$3="FY21",Q17,IF($E$3="FY22",Q17,IF($E$3="FY23",Q17,IF($E$3="FY24",Q17,IF($E$3="FY25",Q17,0)))))))</f>
        <v>0.3</v>
      </c>
      <c r="N33" s="341"/>
      <c r="O33" s="342">
        <f>IF($E$3="FY19",O17,IF($E$3="FY20",Q17,IF($E$3="FY21",Q17,IF($E$3="FY22",Q17,IF($E$3="FY23",Q17,IF($E$3="FY24",Q17,IF($E$3="FY25",Q17,0)))))))</f>
        <v>0.3</v>
      </c>
      <c r="P33" s="341"/>
      <c r="Q33" s="342">
        <f>IF($E$3="FY19",Q17,IF($E$3="FY20",Q17,IF($E$3="FY21",Q17,IF($E$3="FY22",Q17,IF($E$3="FY23",Q17,IF($E$3="FY24",Q17,IF($E$3="FY25",Q17,0)))))))</f>
        <v>0.3</v>
      </c>
    </row>
    <row r="34" spans="2:17" ht="15.75">
      <c r="B34" s="309" t="s">
        <v>2</v>
      </c>
      <c r="Q34" s="344"/>
    </row>
    <row r="35" spans="2:5" ht="15.75">
      <c r="B35" s="320" t="s">
        <v>72</v>
      </c>
      <c r="E35" s="306"/>
    </row>
    <row r="36" spans="3:13" ht="15.75">
      <c r="C36" s="309" t="s">
        <v>2</v>
      </c>
      <c r="D36" s="309" t="s">
        <v>2</v>
      </c>
      <c r="J36" s="330"/>
      <c r="K36" s="330"/>
      <c r="M36" s="330"/>
    </row>
    <row r="37" spans="2:17" ht="15.75">
      <c r="B37" s="320" t="s">
        <v>61</v>
      </c>
      <c r="C37" s="332" t="s">
        <v>73</v>
      </c>
      <c r="D37" s="332"/>
      <c r="E37" s="331" t="s">
        <v>74</v>
      </c>
      <c r="F37" s="333"/>
      <c r="G37" s="331" t="s">
        <v>75</v>
      </c>
      <c r="H37" s="333"/>
      <c r="I37" s="331" t="s">
        <v>76</v>
      </c>
      <c r="K37" s="331" t="s">
        <v>77</v>
      </c>
      <c r="M37" s="331" t="s">
        <v>78</v>
      </c>
      <c r="O37" s="331" t="s">
        <v>79</v>
      </c>
      <c r="Q37" s="331" t="s">
        <v>154</v>
      </c>
    </row>
    <row r="38" spans="2:17" ht="15.75">
      <c r="B38" s="309" t="s">
        <v>8</v>
      </c>
      <c r="C38" s="311">
        <f>IF(MONTH($E$2)&lt;MONTH(E4),ABS((MONTH($E$2)-MONTH(E4))),12-(MONTH($E$2)-MONTH(E4)))</f>
        <v>6</v>
      </c>
      <c r="D38" s="311">
        <f aca="true" t="shared" si="7" ref="D38:D43">12-C38</f>
        <v>6</v>
      </c>
      <c r="E38" s="310">
        <f aca="true" t="shared" si="8" ref="E38:E43">((E25*C38)+(G25*D38))/12</f>
        <v>0.309</v>
      </c>
      <c r="F38" s="310"/>
      <c r="G38" s="310">
        <f aca="true" t="shared" si="9" ref="G38:G43">((G25*C38)+(I25*D38))/12</f>
        <v>0.3195</v>
      </c>
      <c r="H38" s="310"/>
      <c r="I38" s="310">
        <f aca="true" t="shared" si="10" ref="I38:I43">((I25*C38)+(K25*D38))/12</f>
        <v>0.3225</v>
      </c>
      <c r="J38" s="310"/>
      <c r="K38" s="310">
        <f aca="true" t="shared" si="11" ref="K38:K43">((K25*C38)+(M25*D38))/12</f>
        <v>0.326</v>
      </c>
      <c r="M38" s="310">
        <f aca="true" t="shared" si="12" ref="M38:M43">((M25*C38)+(O25*D38))/12</f>
        <v>0.3305</v>
      </c>
      <c r="O38" s="310">
        <f aca="true" t="shared" si="13" ref="O38:O43">((O25*C38)+(Q25*D38))/12</f>
        <v>0.33549999999999996</v>
      </c>
      <c r="Q38" s="310">
        <f aca="true" t="shared" si="14" ref="Q38:Q43">O38+0.005</f>
        <v>0.34049999999999997</v>
      </c>
    </row>
    <row r="39" spans="2:17" ht="15.75">
      <c r="B39" s="309" t="s">
        <v>155</v>
      </c>
      <c r="C39" s="311">
        <f>$C$38</f>
        <v>6</v>
      </c>
      <c r="D39" s="311">
        <f t="shared" si="7"/>
        <v>6</v>
      </c>
      <c r="E39" s="310">
        <f t="shared" si="8"/>
        <v>0.3175</v>
      </c>
      <c r="F39" s="310"/>
      <c r="G39" s="310">
        <f t="shared" si="9"/>
        <v>0.3085</v>
      </c>
      <c r="H39" s="310"/>
      <c r="I39" s="310">
        <f t="shared" si="10"/>
        <v>0.321</v>
      </c>
      <c r="J39" s="310"/>
      <c r="K39" s="310">
        <f t="shared" si="11"/>
        <v>0.328</v>
      </c>
      <c r="M39" s="310">
        <f t="shared" si="12"/>
        <v>0.332</v>
      </c>
      <c r="O39" s="310">
        <f t="shared" si="13"/>
        <v>0.3365</v>
      </c>
      <c r="Q39" s="310">
        <f t="shared" si="14"/>
        <v>0.3415</v>
      </c>
    </row>
    <row r="40" spans="2:17" ht="15.75">
      <c r="B40" s="309" t="s">
        <v>220</v>
      </c>
      <c r="C40" s="311">
        <f>$C$38</f>
        <v>6</v>
      </c>
      <c r="D40" s="311">
        <f t="shared" si="7"/>
        <v>6</v>
      </c>
      <c r="E40" s="310">
        <f t="shared" si="8"/>
        <v>0.36399999999999993</v>
      </c>
      <c r="F40" s="310"/>
      <c r="G40" s="310">
        <f t="shared" si="9"/>
        <v>0.36599999999999994</v>
      </c>
      <c r="H40" s="310"/>
      <c r="I40" s="310">
        <f t="shared" si="10"/>
        <v>0.375</v>
      </c>
      <c r="J40" s="310"/>
      <c r="K40" s="310">
        <f t="shared" si="11"/>
        <v>0.383</v>
      </c>
      <c r="M40" s="310">
        <f t="shared" si="12"/>
        <v>0.3885</v>
      </c>
      <c r="O40" s="310">
        <f t="shared" si="13"/>
        <v>0.3935</v>
      </c>
      <c r="Q40" s="310">
        <f t="shared" si="14"/>
        <v>0.3985</v>
      </c>
    </row>
    <row r="41" spans="2:17" ht="15.75">
      <c r="B41" s="309" t="s">
        <v>65</v>
      </c>
      <c r="C41" s="311">
        <f>$C$38</f>
        <v>6</v>
      </c>
      <c r="D41" s="311">
        <f t="shared" si="7"/>
        <v>6</v>
      </c>
      <c r="E41" s="310">
        <f t="shared" si="8"/>
        <v>0.41050000000000003</v>
      </c>
      <c r="F41" s="310"/>
      <c r="G41" s="310">
        <f t="shared" si="9"/>
        <v>0.40750000000000003</v>
      </c>
      <c r="H41" s="310"/>
      <c r="I41" s="310">
        <f t="shared" si="10"/>
        <v>0.426</v>
      </c>
      <c r="J41" s="310"/>
      <c r="K41" s="310">
        <f t="shared" si="11"/>
        <v>0.44049999999999995</v>
      </c>
      <c r="M41" s="310">
        <f t="shared" si="12"/>
        <v>0.4475</v>
      </c>
      <c r="O41" s="310">
        <f t="shared" si="13"/>
        <v>0.4535</v>
      </c>
      <c r="Q41" s="310">
        <f t="shared" si="14"/>
        <v>0.4585</v>
      </c>
    </row>
    <row r="42" spans="2:17" ht="15.75">
      <c r="B42" s="309" t="s">
        <v>66</v>
      </c>
      <c r="C42" s="311">
        <f>$C$38</f>
        <v>6</v>
      </c>
      <c r="D42" s="311">
        <f t="shared" si="7"/>
        <v>6</v>
      </c>
      <c r="E42" s="310">
        <f t="shared" si="8"/>
        <v>0.0705</v>
      </c>
      <c r="F42" s="310"/>
      <c r="G42" s="310">
        <f t="shared" si="9"/>
        <v>0.074</v>
      </c>
      <c r="H42" s="310"/>
      <c r="I42" s="310">
        <f t="shared" si="10"/>
        <v>0.074</v>
      </c>
      <c r="J42" s="310"/>
      <c r="K42" s="310">
        <f t="shared" si="11"/>
        <v>0.074</v>
      </c>
      <c r="M42" s="310">
        <f t="shared" si="12"/>
        <v>0.074</v>
      </c>
      <c r="O42" s="310">
        <f t="shared" si="13"/>
        <v>0.0765</v>
      </c>
      <c r="Q42" s="310">
        <f t="shared" si="14"/>
        <v>0.0815</v>
      </c>
    </row>
    <row r="43" spans="2:17" ht="15.75">
      <c r="B43" s="309" t="s">
        <v>156</v>
      </c>
      <c r="C43" s="311">
        <f>$C$38</f>
        <v>6</v>
      </c>
      <c r="D43" s="311">
        <f t="shared" si="7"/>
        <v>6</v>
      </c>
      <c r="E43" s="310">
        <f t="shared" si="8"/>
        <v>0.213</v>
      </c>
      <c r="F43" s="310"/>
      <c r="G43" s="310">
        <f t="shared" si="9"/>
        <v>0.22</v>
      </c>
      <c r="H43" s="310"/>
      <c r="I43" s="310">
        <f t="shared" si="10"/>
        <v>0.231</v>
      </c>
      <c r="J43" s="310"/>
      <c r="K43" s="310">
        <f t="shared" si="11"/>
        <v>0.233</v>
      </c>
      <c r="M43" s="310">
        <f t="shared" si="12"/>
        <v>0.23500000000000001</v>
      </c>
      <c r="O43" s="310">
        <f t="shared" si="13"/>
        <v>0.23850000000000002</v>
      </c>
      <c r="Q43" s="310">
        <f t="shared" si="14"/>
        <v>0.24350000000000002</v>
      </c>
    </row>
    <row r="44" spans="10:17" ht="15.75">
      <c r="J44" s="310"/>
      <c r="Q44" s="312" t="s">
        <v>2</v>
      </c>
    </row>
    <row r="45" spans="2:22" ht="15.75">
      <c r="B45" s="320" t="s">
        <v>67</v>
      </c>
      <c r="C45" s="319"/>
      <c r="D45" s="319"/>
      <c r="E45" s="319"/>
      <c r="F45" s="319"/>
      <c r="G45" s="319"/>
      <c r="H45" s="319"/>
      <c r="I45" s="319"/>
      <c r="J45" s="319"/>
      <c r="K45" s="319"/>
      <c r="L45" s="319"/>
      <c r="M45" s="319"/>
      <c r="N45" s="319"/>
      <c r="O45" s="319"/>
      <c r="P45" s="319"/>
      <c r="Q45" s="321" t="s">
        <v>2</v>
      </c>
      <c r="R45" s="319"/>
      <c r="S45" s="319"/>
      <c r="T45" s="319"/>
      <c r="U45" s="319"/>
      <c r="V45" s="319"/>
    </row>
    <row r="46" spans="2:22" ht="15.75">
      <c r="B46" s="322" t="s">
        <v>68</v>
      </c>
      <c r="C46" s="336">
        <f>$C$38</f>
        <v>6</v>
      </c>
      <c r="D46" s="336">
        <f>12-C46</f>
        <v>6</v>
      </c>
      <c r="E46" s="323">
        <f>((E31*C46)+(G31*D46))/12</f>
        <v>0.605</v>
      </c>
      <c r="F46" s="323"/>
      <c r="G46" s="323">
        <f>+E46</f>
        <v>0.605</v>
      </c>
      <c r="H46" s="323"/>
      <c r="I46" s="323">
        <f>+E46</f>
        <v>0.605</v>
      </c>
      <c r="J46" s="319"/>
      <c r="K46" s="323">
        <f>+E46</f>
        <v>0.605</v>
      </c>
      <c r="L46" s="319"/>
      <c r="M46" s="323">
        <f>+E46</f>
        <v>0.605</v>
      </c>
      <c r="N46" s="319"/>
      <c r="O46" s="323">
        <f>+E46</f>
        <v>0.605</v>
      </c>
      <c r="P46" s="319"/>
      <c r="Q46" s="323">
        <f>+E46</f>
        <v>0.605</v>
      </c>
      <c r="R46" s="319"/>
      <c r="S46" s="319"/>
      <c r="T46" s="319"/>
      <c r="U46" s="319"/>
      <c r="V46" s="319"/>
    </row>
    <row r="47" spans="2:22" ht="15.75">
      <c r="B47" s="322" t="s">
        <v>69</v>
      </c>
      <c r="C47" s="336">
        <f>$C$38</f>
        <v>6</v>
      </c>
      <c r="D47" s="336">
        <f>12-C47</f>
        <v>6</v>
      </c>
      <c r="E47" s="323">
        <f>((E32*C47)+(G32*D47))/12</f>
        <v>0.57</v>
      </c>
      <c r="F47" s="323"/>
      <c r="G47" s="323">
        <f>+E47</f>
        <v>0.57</v>
      </c>
      <c r="H47" s="323"/>
      <c r="I47" s="323">
        <f>+E47</f>
        <v>0.57</v>
      </c>
      <c r="J47" s="319"/>
      <c r="K47" s="323">
        <f>+E47</f>
        <v>0.57</v>
      </c>
      <c r="L47" s="319"/>
      <c r="M47" s="323">
        <f>+E47</f>
        <v>0.57</v>
      </c>
      <c r="N47" s="319"/>
      <c r="O47" s="323">
        <f>+E47</f>
        <v>0.57</v>
      </c>
      <c r="P47" s="319"/>
      <c r="Q47" s="323">
        <f>+E47</f>
        <v>0.57</v>
      </c>
      <c r="R47" s="319"/>
      <c r="S47" s="319"/>
      <c r="T47" s="319"/>
      <c r="U47" s="319"/>
      <c r="V47" s="319"/>
    </row>
    <row r="48" spans="2:22" ht="15.75">
      <c r="B48" s="322" t="s">
        <v>70</v>
      </c>
      <c r="C48" s="336">
        <f>$C$38</f>
        <v>6</v>
      </c>
      <c r="D48" s="336">
        <f>12-C48</f>
        <v>6</v>
      </c>
      <c r="E48" s="323">
        <f>((E33*C48)+(G33*D48))/12</f>
        <v>0.3</v>
      </c>
      <c r="F48" s="323"/>
      <c r="G48" s="323">
        <f>+E48</f>
        <v>0.3</v>
      </c>
      <c r="H48" s="323"/>
      <c r="I48" s="323">
        <f>+E48</f>
        <v>0.3</v>
      </c>
      <c r="J48" s="319"/>
      <c r="K48" s="323">
        <f>+E48</f>
        <v>0.3</v>
      </c>
      <c r="L48" s="319"/>
      <c r="M48" s="323">
        <f>+E48</f>
        <v>0.3</v>
      </c>
      <c r="N48" s="319"/>
      <c r="O48" s="323">
        <f>+E48</f>
        <v>0.3</v>
      </c>
      <c r="P48" s="319"/>
      <c r="Q48" s="323">
        <f>+E48</f>
        <v>0.3</v>
      </c>
      <c r="R48" s="319"/>
      <c r="S48" s="319"/>
      <c r="T48" s="319"/>
      <c r="U48" s="319"/>
      <c r="V48" s="319"/>
    </row>
    <row r="49" spans="11:17" ht="15.75">
      <c r="K49" s="312" t="s">
        <v>2</v>
      </c>
      <c r="M49" s="312" t="s">
        <v>2</v>
      </c>
      <c r="O49" s="312" t="s">
        <v>2</v>
      </c>
      <c r="Q49" s="312" t="s">
        <v>2</v>
      </c>
    </row>
    <row r="50" spans="2:17" ht="15.75">
      <c r="B50" s="320" t="s">
        <v>71</v>
      </c>
      <c r="K50" s="312" t="s">
        <v>2</v>
      </c>
      <c r="M50" s="312" t="s">
        <v>2</v>
      </c>
      <c r="O50" s="312" t="s">
        <v>2</v>
      </c>
      <c r="Q50" s="312" t="s">
        <v>2</v>
      </c>
    </row>
    <row r="51" spans="2:17" ht="15.75">
      <c r="B51" s="309" t="s">
        <v>68</v>
      </c>
      <c r="C51" s="311">
        <f>$C$38</f>
        <v>6</v>
      </c>
      <c r="D51" s="311">
        <f>12-C51</f>
        <v>6</v>
      </c>
      <c r="E51" s="310">
        <f>IF($E$3="FY18",E20,IF($E$3="FY19",G20,IF($E$3="FY20",I20,IF($E$3="FY21",K20,IF($E$3="FY22",M20,IF($E$3="FY23",O20,IF($E$3="FY24",Q20,0)))))))</f>
        <v>0.26</v>
      </c>
      <c r="F51" s="310"/>
      <c r="G51" s="310">
        <f>((G20*C51)+(I20*D51))/12</f>
        <v>0.26</v>
      </c>
      <c r="H51" s="310"/>
      <c r="I51" s="310">
        <f>((I20*C51)+(K20*D51))/12</f>
        <v>0.26</v>
      </c>
      <c r="K51" s="310">
        <f>((K20*C51)+(M20*D51))/12</f>
        <v>0.26</v>
      </c>
      <c r="M51" s="310">
        <f>((M20*C51)+(O20*D51))/12</f>
        <v>0.26</v>
      </c>
      <c r="O51" s="310">
        <f>((O20*C51)+(Q20*D51))/12</f>
        <v>0.26</v>
      </c>
      <c r="Q51" s="310">
        <f>Q20</f>
        <v>0.26</v>
      </c>
    </row>
    <row r="52" spans="2:17" ht="15.75">
      <c r="B52" s="309" t="s">
        <v>69</v>
      </c>
      <c r="C52" s="311">
        <f>$C$38</f>
        <v>6</v>
      </c>
      <c r="D52" s="311">
        <f>12-C52</f>
        <v>6</v>
      </c>
      <c r="E52" s="310">
        <f>IF($E$3="FY18",E21,IF($E$3="FY19",G21,IF($E$3="FY20",I21,IF($E$3="FY21",K21,IF($E$3="FY22",M21,IF($E$3="FY23",O21,IF($E$3="FY24",Q21,0)))))))</f>
        <v>0.26</v>
      </c>
      <c r="F52" s="310"/>
      <c r="G52" s="310">
        <f>((G21*C52)+(I21*D52))/12</f>
        <v>0.26</v>
      </c>
      <c r="H52" s="310"/>
      <c r="I52" s="310">
        <f>((I21*C52)+(K21*D52))/12</f>
        <v>0.26</v>
      </c>
      <c r="K52" s="310">
        <f>((K21*C52)+(M21*D52))/12</f>
        <v>0.26</v>
      </c>
      <c r="M52" s="310">
        <f>((M21*C52)+(O21*D52))/12</f>
        <v>0.26</v>
      </c>
      <c r="O52" s="310">
        <f>((O21*C52)+(Q21*D52))/12</f>
        <v>0.26</v>
      </c>
      <c r="Q52" s="310">
        <f>Q21</f>
        <v>0.26</v>
      </c>
    </row>
    <row r="53" spans="2:17" ht="15.75">
      <c r="B53" s="309" t="s">
        <v>70</v>
      </c>
      <c r="C53" s="311">
        <f>$C$38</f>
        <v>6</v>
      </c>
      <c r="D53" s="311">
        <f>12-C53</f>
        <v>6</v>
      </c>
      <c r="E53" s="310">
        <f>IF($E$3="FY18",E22,IF($E$3="FY19",G22,IF($E$3="FY20",I22,IF($E$3="FY21",K22,IF($E$3="FY22",M22,IF($E$3="FY23",O22,IF($E$3="FY24",Q22,0)))))))</f>
        <v>0.26</v>
      </c>
      <c r="F53" s="310"/>
      <c r="G53" s="310">
        <f>((G22*C53)+(I22*D53))/12</f>
        <v>0.26</v>
      </c>
      <c r="H53" s="310"/>
      <c r="I53" s="310">
        <f>((I22*C53)+(K22*D53))/12</f>
        <v>0.26</v>
      </c>
      <c r="K53" s="310">
        <f>((K22*C53)+(M22*D53))/12</f>
        <v>0.26</v>
      </c>
      <c r="M53" s="310">
        <f>((M22*C53)+(O22*D53))/12</f>
        <v>0.26</v>
      </c>
      <c r="O53" s="310">
        <f>((O22*C53)+(Q22*D53))/12</f>
        <v>0.26</v>
      </c>
      <c r="Q53" s="310">
        <f>Q22</f>
        <v>0.26</v>
      </c>
    </row>
    <row r="63" ht="18.75">
      <c r="N63" s="334" t="s">
        <v>307</v>
      </c>
    </row>
  </sheetData>
  <sheetProtection/>
  <dataValidations count="1">
    <dataValidation type="list" allowBlank="1" showInputMessage="1" showErrorMessage="1" sqref="E3">
      <formula1>$U$4:$U$9</formula1>
    </dataValidation>
  </dataValidations>
  <printOptions/>
  <pageMargins left="0.18" right="0.75" top="1" bottom="1" header="0.5" footer="0.5"/>
  <pageSetup fitToHeight="1" fitToWidth="1" horizontalDpi="600" verticalDpi="600" orientation="landscape" scale="89" r:id="rId1"/>
  <headerFooter alignWithMargins="0">
    <oddHeader>&amp;CFRINGE BENEFIT RATE CALCULATIONS
ODOT/UC</oddHeader>
    <oddFooter>&amp;L&amp;8c:msoffice/exce/barb_bud/odot/&amp;F&amp;C&amp;8&amp;D    &amp;T&amp;R&amp;8Barb Kuertz</oddFooter>
  </headerFooter>
</worksheet>
</file>

<file path=xl/worksheets/sheet10.xml><?xml version="1.0" encoding="utf-8"?>
<worksheet xmlns="http://schemas.openxmlformats.org/spreadsheetml/2006/main" xmlns:r="http://schemas.openxmlformats.org/officeDocument/2006/relationships">
  <dimension ref="B1:Q38"/>
  <sheetViews>
    <sheetView zoomScalePageLayoutView="0" workbookViewId="0" topLeftCell="A1">
      <selection activeCell="E9" sqref="E9"/>
    </sheetView>
  </sheetViews>
  <sheetFormatPr defaultColWidth="9.33203125" defaultRowHeight="12.75"/>
  <cols>
    <col min="1" max="1" width="3.33203125" style="0" customWidth="1"/>
    <col min="2" max="2" width="36.33203125" style="0" customWidth="1"/>
    <col min="3" max="4" width="3.83203125" style="0" customWidth="1"/>
    <col min="5" max="5" width="10.83203125" style="1" customWidth="1"/>
    <col min="6" max="6" width="2.16015625" style="1" customWidth="1"/>
    <col min="7" max="7" width="10.83203125" style="1" customWidth="1"/>
    <col min="8" max="8" width="1.83203125" style="0" customWidth="1"/>
    <col min="9" max="9" width="10.83203125" style="1" customWidth="1"/>
    <col min="10" max="10" width="1.83203125" style="0" customWidth="1"/>
    <col min="11" max="11" width="10.83203125" style="1" customWidth="1"/>
    <col min="12" max="12" width="1.83203125" style="0" customWidth="1"/>
    <col min="13" max="13" width="10.83203125" style="1" customWidth="1"/>
    <col min="14" max="14" width="1.83203125" style="0" customWidth="1"/>
    <col min="15" max="15" width="10.83203125" style="1" customWidth="1"/>
  </cols>
  <sheetData>
    <row r="1" spans="2:7" ht="12.75">
      <c r="B1" t="s">
        <v>58</v>
      </c>
      <c r="E1" s="2">
        <v>36708</v>
      </c>
      <c r="F1" s="1" t="s">
        <v>51</v>
      </c>
      <c r="G1" s="2">
        <v>37072</v>
      </c>
    </row>
    <row r="3" spans="5:15" ht="12.75">
      <c r="E3" s="1" t="s">
        <v>60</v>
      </c>
      <c r="F3"/>
      <c r="G3" s="1" t="s">
        <v>83</v>
      </c>
      <c r="I3" s="1" t="s">
        <v>84</v>
      </c>
      <c r="K3" s="1" t="s">
        <v>85</v>
      </c>
      <c r="M3" s="1" t="s">
        <v>89</v>
      </c>
      <c r="O3" s="1" t="s">
        <v>90</v>
      </c>
    </row>
    <row r="4" spans="2:15" ht="12.75">
      <c r="B4" s="5" t="s">
        <v>61</v>
      </c>
      <c r="E4" s="1" t="s">
        <v>63</v>
      </c>
      <c r="F4"/>
      <c r="G4" s="1" t="s">
        <v>80</v>
      </c>
      <c r="I4" s="1" t="s">
        <v>81</v>
      </c>
      <c r="K4" s="1" t="s">
        <v>82</v>
      </c>
      <c r="M4" s="1" t="s">
        <v>88</v>
      </c>
      <c r="O4" s="1" t="s">
        <v>91</v>
      </c>
    </row>
    <row r="5" spans="2:17" ht="12.75">
      <c r="B5" t="s">
        <v>8</v>
      </c>
      <c r="E5" s="3">
        <v>0.291</v>
      </c>
      <c r="G5" s="3">
        <v>0.309</v>
      </c>
      <c r="H5" s="1"/>
      <c r="I5" s="3">
        <v>0.314</v>
      </c>
      <c r="K5" s="3">
        <v>0.319</v>
      </c>
      <c r="M5" s="3">
        <v>0.323</v>
      </c>
      <c r="O5" s="3">
        <v>0.327</v>
      </c>
      <c r="Q5" s="3"/>
    </row>
    <row r="6" spans="2:17" ht="12.75">
      <c r="B6" t="s">
        <v>64</v>
      </c>
      <c r="E6" s="3">
        <v>0.3</v>
      </c>
      <c r="G6" s="3">
        <v>0.332</v>
      </c>
      <c r="H6" s="1"/>
      <c r="I6" s="3">
        <v>0.337</v>
      </c>
      <c r="K6" s="3">
        <v>0.342</v>
      </c>
      <c r="M6" s="3">
        <v>0.346</v>
      </c>
      <c r="O6" s="3">
        <v>0.35</v>
      </c>
      <c r="Q6" s="3"/>
    </row>
    <row r="7" spans="2:17" ht="12.75">
      <c r="B7" t="s">
        <v>65</v>
      </c>
      <c r="E7" s="3">
        <v>0.353</v>
      </c>
      <c r="G7" s="3">
        <v>0.357</v>
      </c>
      <c r="H7" s="1"/>
      <c r="I7" s="3">
        <v>0.362</v>
      </c>
      <c r="K7" s="3">
        <v>0.367</v>
      </c>
      <c r="M7" s="3">
        <v>0.00371</v>
      </c>
      <c r="O7" s="3">
        <v>0.375</v>
      </c>
      <c r="Q7" s="3"/>
    </row>
    <row r="8" spans="2:17" ht="12.75">
      <c r="B8" t="s">
        <v>66</v>
      </c>
      <c r="E8" s="3">
        <v>0.04</v>
      </c>
      <c r="G8" s="3">
        <v>0.065</v>
      </c>
      <c r="H8" s="1"/>
      <c r="I8" s="3">
        <v>0.065</v>
      </c>
      <c r="K8" s="3">
        <v>0.065</v>
      </c>
      <c r="M8" s="3">
        <v>0.065</v>
      </c>
      <c r="O8" s="3">
        <v>0.065</v>
      </c>
      <c r="Q8" s="3"/>
    </row>
    <row r="10" ht="12.75">
      <c r="B10" s="5" t="s">
        <v>67</v>
      </c>
    </row>
    <row r="11" spans="2:15" ht="12.75">
      <c r="B11" t="s">
        <v>68</v>
      </c>
      <c r="E11" s="3">
        <v>0.35</v>
      </c>
      <c r="G11" s="3">
        <v>0.35</v>
      </c>
      <c r="H11" s="1"/>
      <c r="I11" s="3">
        <v>0.35</v>
      </c>
      <c r="K11" s="3">
        <v>0.35</v>
      </c>
      <c r="M11" s="3">
        <v>0.35</v>
      </c>
      <c r="O11" s="3">
        <v>0.35</v>
      </c>
    </row>
    <row r="12" spans="2:15" ht="12.75">
      <c r="B12" t="s">
        <v>69</v>
      </c>
      <c r="E12" s="3">
        <v>0.35</v>
      </c>
      <c r="G12" s="3">
        <v>0.35</v>
      </c>
      <c r="H12" s="1"/>
      <c r="I12" s="3">
        <v>0.35</v>
      </c>
      <c r="K12" s="3">
        <v>0.35</v>
      </c>
      <c r="M12" s="3">
        <v>0.35</v>
      </c>
      <c r="O12" s="3">
        <v>0.35</v>
      </c>
    </row>
    <row r="13" spans="2:15" ht="12.75">
      <c r="B13" t="s">
        <v>70</v>
      </c>
      <c r="E13" s="3">
        <v>0.35</v>
      </c>
      <c r="G13" s="3">
        <v>0.35</v>
      </c>
      <c r="H13" s="1"/>
      <c r="I13" s="3">
        <v>0.35</v>
      </c>
      <c r="K13" s="3">
        <v>0.35</v>
      </c>
      <c r="M13" s="3">
        <v>0.35</v>
      </c>
      <c r="O13" s="3">
        <v>0.35</v>
      </c>
    </row>
    <row r="15" ht="12.75">
      <c r="B15" s="5" t="s">
        <v>71</v>
      </c>
    </row>
    <row r="16" spans="2:15" ht="12.75">
      <c r="B16" t="s">
        <v>68</v>
      </c>
      <c r="E16" s="3">
        <v>0.26</v>
      </c>
      <c r="G16" s="3">
        <v>0.26</v>
      </c>
      <c r="I16" s="3">
        <v>0.26</v>
      </c>
      <c r="K16" s="3">
        <v>0.26</v>
      </c>
      <c r="M16" s="3">
        <v>0.27</v>
      </c>
      <c r="O16" s="3">
        <v>0.28</v>
      </c>
    </row>
    <row r="17" spans="2:15" ht="12.75">
      <c r="B17" t="s">
        <v>69</v>
      </c>
      <c r="E17" s="3">
        <v>0.26</v>
      </c>
      <c r="G17" s="3">
        <v>0.26</v>
      </c>
      <c r="I17" s="3">
        <v>0.26</v>
      </c>
      <c r="K17" s="3">
        <v>0.26</v>
      </c>
      <c r="M17" s="3">
        <v>0.27</v>
      </c>
      <c r="O17" s="3">
        <v>0.28</v>
      </c>
    </row>
    <row r="18" spans="2:15" ht="12.75">
      <c r="B18" t="s">
        <v>70</v>
      </c>
      <c r="E18" s="3">
        <v>0.26</v>
      </c>
      <c r="G18" s="3">
        <v>0.26</v>
      </c>
      <c r="I18" s="3">
        <v>0.26</v>
      </c>
      <c r="K18" s="3">
        <v>0.26</v>
      </c>
      <c r="M18" s="3">
        <v>0.27</v>
      </c>
      <c r="O18" s="3">
        <v>0.28</v>
      </c>
    </row>
    <row r="22" ht="12.75">
      <c r="B22" s="5" t="s">
        <v>72</v>
      </c>
    </row>
    <row r="23" spans="3:4" ht="12.75">
      <c r="C23" t="s">
        <v>2</v>
      </c>
      <c r="D23" t="s">
        <v>2</v>
      </c>
    </row>
    <row r="24" spans="2:15" ht="12.75">
      <c r="B24" t="s">
        <v>61</v>
      </c>
      <c r="C24" t="s">
        <v>73</v>
      </c>
      <c r="E24" s="1" t="s">
        <v>74</v>
      </c>
      <c r="G24" s="1" t="s">
        <v>75</v>
      </c>
      <c r="I24" s="1" t="s">
        <v>76</v>
      </c>
      <c r="K24" s="1" t="s">
        <v>77</v>
      </c>
      <c r="M24" s="4" t="s">
        <v>78</v>
      </c>
      <c r="O24" s="4" t="s">
        <v>79</v>
      </c>
    </row>
    <row r="25" spans="2:15" ht="12.75">
      <c r="B25" t="s">
        <v>8</v>
      </c>
      <c r="C25" t="e">
        <f>IF(MONTH(#REF!)&lt;MONTH($E$1),ABS((MONTH(#REF!)-MONTH($E$1))),12-(MONTH(#REF!)-MONTH($E$1)))</f>
        <v>#REF!</v>
      </c>
      <c r="D25" t="e">
        <f>12-C25</f>
        <v>#REF!</v>
      </c>
      <c r="E25" s="3" t="e">
        <f>((E5*$C$26)+(G5*$D$26))/12</f>
        <v>#REF!</v>
      </c>
      <c r="G25" s="3" t="e">
        <f>((G5*$C$26)+(I5*$D$26))/12</f>
        <v>#REF!</v>
      </c>
      <c r="I25" s="3" t="e">
        <f>((I5*$C$26)+(K5*$D$26))/12</f>
        <v>#REF!</v>
      </c>
      <c r="K25" s="3" t="e">
        <f>((K5*$C$26)+(M5*$D$26))/12</f>
        <v>#REF!</v>
      </c>
      <c r="M25" s="3" t="e">
        <f aca="true" t="shared" si="0" ref="M25:O28">((M5*$C$26)+(Q5*$D$26))/12</f>
        <v>#REF!</v>
      </c>
      <c r="O25" s="3" t="e">
        <f t="shared" si="0"/>
        <v>#REF!</v>
      </c>
    </row>
    <row r="26" spans="2:15" ht="12.75">
      <c r="B26" t="s">
        <v>64</v>
      </c>
      <c r="C26" t="e">
        <f>++$C$25</f>
        <v>#REF!</v>
      </c>
      <c r="D26" t="e">
        <f>12-C26</f>
        <v>#REF!</v>
      </c>
      <c r="E26" s="3" t="e">
        <f>((E6*$C$26)+(G6*$D$26))/12</f>
        <v>#REF!</v>
      </c>
      <c r="G26" s="3" t="e">
        <f>((G6*$C$26)+(I6*$D$26))/12</f>
        <v>#REF!</v>
      </c>
      <c r="I26" s="3" t="e">
        <f>((I6*$C$26)+(K6*$D$26))/12</f>
        <v>#REF!</v>
      </c>
      <c r="K26" s="3" t="e">
        <f>((K6*$C$26)+(M6*$D$26))/12</f>
        <v>#REF!</v>
      </c>
      <c r="M26" s="3" t="e">
        <f t="shared" si="0"/>
        <v>#REF!</v>
      </c>
      <c r="O26" s="3" t="e">
        <f t="shared" si="0"/>
        <v>#REF!</v>
      </c>
    </row>
    <row r="27" spans="2:15" ht="12.75">
      <c r="B27" t="s">
        <v>65</v>
      </c>
      <c r="C27" t="e">
        <f>++$C$25</f>
        <v>#REF!</v>
      </c>
      <c r="D27" t="e">
        <f>12-C27</f>
        <v>#REF!</v>
      </c>
      <c r="E27" s="3" t="e">
        <f>((E7*$C$26)+(G7*$D$26))/12</f>
        <v>#REF!</v>
      </c>
      <c r="G27" s="3" t="e">
        <f>((G7*$C$26)+(I7*$D$26))/12</f>
        <v>#REF!</v>
      </c>
      <c r="I27" s="3" t="e">
        <f>((I7*$C$26)+(K7*$D$26))/12</f>
        <v>#REF!</v>
      </c>
      <c r="K27" s="3" t="e">
        <f>((K7*$C$26)+(M7*$D$26))/12</f>
        <v>#REF!</v>
      </c>
      <c r="M27" s="3">
        <v>0.371</v>
      </c>
      <c r="O27" s="3" t="e">
        <f t="shared" si="0"/>
        <v>#REF!</v>
      </c>
    </row>
    <row r="28" spans="2:15" ht="12.75">
      <c r="B28" t="s">
        <v>66</v>
      </c>
      <c r="C28" t="e">
        <f>++$C$25</f>
        <v>#REF!</v>
      </c>
      <c r="D28" t="e">
        <f>12-C28</f>
        <v>#REF!</v>
      </c>
      <c r="E28" s="3" t="e">
        <f>((E8*$C$26)+(G8*$D$26))/12</f>
        <v>#REF!</v>
      </c>
      <c r="G28" s="3" t="e">
        <f>((G8*$C$26)+(I8*$D$26))/12</f>
        <v>#REF!</v>
      </c>
      <c r="I28" s="3" t="e">
        <f>((I8*$C$26)+(K8*$D$26))/12</f>
        <v>#REF!</v>
      </c>
      <c r="K28" s="3" t="e">
        <f>((K8*$C$26)+(M8*$D$26))/12</f>
        <v>#REF!</v>
      </c>
      <c r="M28" s="3" t="e">
        <f t="shared" si="0"/>
        <v>#REF!</v>
      </c>
      <c r="O28" s="3" t="e">
        <f t="shared" si="0"/>
        <v>#REF!</v>
      </c>
    </row>
    <row r="29" spans="11:15" ht="12.75">
      <c r="K29" s="1" t="s">
        <v>2</v>
      </c>
      <c r="M29" s="1" t="s">
        <v>2</v>
      </c>
      <c r="O29" s="1" t="s">
        <v>2</v>
      </c>
    </row>
    <row r="30" spans="2:15" ht="12.75">
      <c r="B30" s="5" t="s">
        <v>67</v>
      </c>
      <c r="K30" s="1" t="s">
        <v>2</v>
      </c>
      <c r="M30" s="1" t="s">
        <v>2</v>
      </c>
      <c r="O30" s="1" t="s">
        <v>2</v>
      </c>
    </row>
    <row r="31" spans="2:15" ht="12.75">
      <c r="B31" t="s">
        <v>68</v>
      </c>
      <c r="C31" t="e">
        <f>+$C$25</f>
        <v>#REF!</v>
      </c>
      <c r="D31" t="e">
        <f>12-C31</f>
        <v>#REF!</v>
      </c>
      <c r="E31" s="3" t="e">
        <f>((E11*$C$26)+(G11*$D$26))/12</f>
        <v>#REF!</v>
      </c>
      <c r="G31" s="3" t="e">
        <f>((G11*$C$26)+(I11*$D$26))/12</f>
        <v>#REF!</v>
      </c>
      <c r="I31" s="3" t="e">
        <f>((I11*$C$26)+(K11*$D$26))/12</f>
        <v>#REF!</v>
      </c>
      <c r="K31" s="3" t="e">
        <f>((K11*$C$26)+(M11*$D$26))/12</f>
        <v>#REF!</v>
      </c>
      <c r="M31" s="3" t="e">
        <f>((M11*$C$26)+(O11*$D$26))/12</f>
        <v>#REF!</v>
      </c>
      <c r="O31" s="3" t="e">
        <f>((O11*$C$26)+(Q11*$D$26))/12</f>
        <v>#REF!</v>
      </c>
    </row>
    <row r="32" spans="2:15" ht="12.75">
      <c r="B32" t="s">
        <v>69</v>
      </c>
      <c r="C32" t="e">
        <f>+$C$25</f>
        <v>#REF!</v>
      </c>
      <c r="D32" t="e">
        <f>12-C32</f>
        <v>#REF!</v>
      </c>
      <c r="E32" s="3" t="e">
        <f>((E12*$C$26)+(G12*$D$26))/12</f>
        <v>#REF!</v>
      </c>
      <c r="G32" s="3" t="e">
        <f>((G12*$C$26)+(I12*$D$26))/12</f>
        <v>#REF!</v>
      </c>
      <c r="I32" s="3" t="e">
        <f>((I12*$C$26)+(K12*$D$26))/12</f>
        <v>#REF!</v>
      </c>
      <c r="K32" s="3" t="e">
        <f>((K12*$C$26)+(M12*$D$26))/12</f>
        <v>#REF!</v>
      </c>
      <c r="M32" s="3" t="e">
        <f>((M12*$C$26)+(O12*$D$26))/12</f>
        <v>#REF!</v>
      </c>
      <c r="O32" s="3" t="e">
        <f>((O12*$C$26)+(Q12*$D$26))/12</f>
        <v>#REF!</v>
      </c>
    </row>
    <row r="33" spans="2:15" ht="12.75">
      <c r="B33" t="s">
        <v>70</v>
      </c>
      <c r="C33" t="e">
        <f>+$C$25</f>
        <v>#REF!</v>
      </c>
      <c r="D33" t="e">
        <f>12-C33</f>
        <v>#REF!</v>
      </c>
      <c r="E33" s="3" t="e">
        <f>((E13*$C$26)+(G13*$D$26))/12</f>
        <v>#REF!</v>
      </c>
      <c r="G33" s="3" t="e">
        <f>((G13*$C$26)+(I13*$D$26))/12</f>
        <v>#REF!</v>
      </c>
      <c r="I33" s="3" t="e">
        <f>((I13*$C$26)+(K13*$D$26))/12</f>
        <v>#REF!</v>
      </c>
      <c r="K33" s="3" t="e">
        <f>((K13*$C$26)+(M13*$D$26))/12</f>
        <v>#REF!</v>
      </c>
      <c r="M33" s="3" t="e">
        <f>((M13*$C$26)+(O13*$D$26))/12</f>
        <v>#REF!</v>
      </c>
      <c r="O33" s="3" t="e">
        <f>((O13*$C$26)+(Q13*$D$26))/12</f>
        <v>#REF!</v>
      </c>
    </row>
    <row r="34" spans="11:15" ht="12.75">
      <c r="K34" s="1" t="s">
        <v>2</v>
      </c>
      <c r="M34" s="1" t="s">
        <v>2</v>
      </c>
      <c r="O34" s="1" t="s">
        <v>2</v>
      </c>
    </row>
    <row r="35" spans="2:15" ht="12.75">
      <c r="B35" s="5" t="s">
        <v>71</v>
      </c>
      <c r="K35" s="1" t="s">
        <v>2</v>
      </c>
      <c r="M35" s="1" t="s">
        <v>2</v>
      </c>
      <c r="O35" s="1" t="s">
        <v>2</v>
      </c>
    </row>
    <row r="36" spans="2:15" ht="12.75">
      <c r="B36" t="s">
        <v>68</v>
      </c>
      <c r="C36" t="e">
        <f>+$C$25</f>
        <v>#REF!</v>
      </c>
      <c r="D36" t="e">
        <f>12-C36</f>
        <v>#REF!</v>
      </c>
      <c r="E36" s="3" t="e">
        <f>((E16*$C$26)+(G16*$D$26))/12</f>
        <v>#REF!</v>
      </c>
      <c r="G36" s="3" t="e">
        <f>((G16*$C$26)+(I16*$D$26))/12</f>
        <v>#REF!</v>
      </c>
      <c r="I36" s="3" t="e">
        <f>((I16*$C$26)+(K16*$D$26))/12</f>
        <v>#REF!</v>
      </c>
      <c r="K36" s="3" t="e">
        <f>((K16*$C$26)+(M16*$D$26))/12</f>
        <v>#REF!</v>
      </c>
      <c r="M36" s="3">
        <v>0.26</v>
      </c>
      <c r="O36" s="3">
        <v>0.26</v>
      </c>
    </row>
    <row r="37" spans="2:15" ht="12.75">
      <c r="B37" t="s">
        <v>69</v>
      </c>
      <c r="C37" t="e">
        <f>+$C$25</f>
        <v>#REF!</v>
      </c>
      <c r="D37" t="e">
        <f>12-C37</f>
        <v>#REF!</v>
      </c>
      <c r="E37" s="3" t="e">
        <f>((E17*$C$26)+(G17*$D$26))/12</f>
        <v>#REF!</v>
      </c>
      <c r="G37" s="3" t="e">
        <f>((G17*$C$26)+(I17*$D$26))/12</f>
        <v>#REF!</v>
      </c>
      <c r="I37" s="3" t="e">
        <f>((I17*$C$26)+(K17*$D$26))/12</f>
        <v>#REF!</v>
      </c>
      <c r="K37" s="3" t="e">
        <f>((K17*$C$26)+(M17*$D$26))/12</f>
        <v>#REF!</v>
      </c>
      <c r="M37" s="3">
        <v>0.26</v>
      </c>
      <c r="O37" s="3">
        <v>0.26</v>
      </c>
    </row>
    <row r="38" spans="2:15" ht="12.75">
      <c r="B38" t="s">
        <v>70</v>
      </c>
      <c r="C38" t="e">
        <f>+$C$25</f>
        <v>#REF!</v>
      </c>
      <c r="D38" t="e">
        <f>12-C38</f>
        <v>#REF!</v>
      </c>
      <c r="E38" s="3" t="e">
        <f>((E18*$C$26)+(G18*$D$26))/12</f>
        <v>#REF!</v>
      </c>
      <c r="G38" s="3" t="e">
        <f>((G18*$C$26)+(I18*$D$26))/12</f>
        <v>#REF!</v>
      </c>
      <c r="I38" s="3" t="e">
        <f>((I18*$C$26)+(K18*$D$26))/12</f>
        <v>#REF!</v>
      </c>
      <c r="K38" s="3" t="e">
        <f>((K18*$C$26)+(M18*$D$26))/12</f>
        <v>#REF!</v>
      </c>
      <c r="M38" s="3">
        <v>0.26</v>
      </c>
      <c r="O38" s="3">
        <v>0.26</v>
      </c>
    </row>
  </sheetData>
  <sheetProtection/>
  <printOptions horizontalCentered="1"/>
  <pageMargins left="0.25" right="0.25" top="0.5" bottom="0.25" header="0.25" footer="0"/>
  <pageSetup horizontalDpi="300" verticalDpi="300" orientation="landscape"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dimension ref="B1:Q38"/>
  <sheetViews>
    <sheetView zoomScalePageLayoutView="0" workbookViewId="0" topLeftCell="A1">
      <selection activeCell="E9" sqref="E9"/>
    </sheetView>
  </sheetViews>
  <sheetFormatPr defaultColWidth="9.33203125" defaultRowHeight="12.75"/>
  <cols>
    <col min="1" max="1" width="3.33203125" style="0" customWidth="1"/>
    <col min="2" max="2" width="36.33203125" style="0" customWidth="1"/>
    <col min="3" max="4" width="3.83203125" style="0" customWidth="1"/>
    <col min="5" max="5" width="10.83203125" style="1" customWidth="1"/>
    <col min="6" max="6" width="2.16015625" style="1" customWidth="1"/>
    <col min="7" max="7" width="10.83203125" style="1" customWidth="1"/>
    <col min="8" max="8" width="1.83203125" style="0" customWidth="1"/>
    <col min="9" max="9" width="10.83203125" style="1" customWidth="1"/>
    <col min="10" max="10" width="1.83203125" style="0" customWidth="1"/>
    <col min="11" max="11" width="10.83203125" style="1" customWidth="1"/>
    <col min="12" max="12" width="1.83203125" style="0" customWidth="1"/>
    <col min="13" max="13" width="10.83203125" style="1" customWidth="1"/>
    <col min="14" max="14" width="1.83203125" style="0" customWidth="1"/>
    <col min="15" max="15" width="10.83203125" style="1" customWidth="1"/>
  </cols>
  <sheetData>
    <row r="1" spans="2:7" ht="12.75">
      <c r="B1" t="s">
        <v>58</v>
      </c>
      <c r="E1" s="2">
        <v>36342</v>
      </c>
      <c r="F1" s="1" t="s">
        <v>51</v>
      </c>
      <c r="G1" s="2">
        <v>36707</v>
      </c>
    </row>
    <row r="3" spans="5:15" ht="12.75">
      <c r="E3" s="1" t="s">
        <v>59</v>
      </c>
      <c r="G3" s="1" t="s">
        <v>60</v>
      </c>
      <c r="I3" s="1" t="s">
        <v>83</v>
      </c>
      <c r="K3" s="1" t="s">
        <v>84</v>
      </c>
      <c r="M3" s="1" t="s">
        <v>85</v>
      </c>
      <c r="O3" s="1" t="s">
        <v>89</v>
      </c>
    </row>
    <row r="4" spans="2:15" ht="12.75">
      <c r="B4" s="5" t="s">
        <v>61</v>
      </c>
      <c r="E4" s="1" t="s">
        <v>62</v>
      </c>
      <c r="G4" s="1" t="s">
        <v>63</v>
      </c>
      <c r="I4" s="1" t="s">
        <v>80</v>
      </c>
      <c r="K4" s="1" t="s">
        <v>81</v>
      </c>
      <c r="M4" s="1" t="s">
        <v>82</v>
      </c>
      <c r="O4" s="1" t="s">
        <v>88</v>
      </c>
    </row>
    <row r="5" spans="2:17" ht="12.75">
      <c r="B5" t="s">
        <v>8</v>
      </c>
      <c r="E5" s="3">
        <v>0.304</v>
      </c>
      <c r="G5" s="3">
        <v>0.309</v>
      </c>
      <c r="H5" s="1"/>
      <c r="I5" s="3">
        <v>0.314</v>
      </c>
      <c r="K5" s="3">
        <v>0.319</v>
      </c>
      <c r="M5" s="3">
        <v>0.323</v>
      </c>
      <c r="O5" s="3">
        <v>0.327</v>
      </c>
      <c r="Q5" s="3"/>
    </row>
    <row r="6" spans="2:17" ht="12.75">
      <c r="B6" t="s">
        <v>64</v>
      </c>
      <c r="E6" s="3">
        <v>0.328</v>
      </c>
      <c r="G6" s="3">
        <v>0.332</v>
      </c>
      <c r="H6" s="1"/>
      <c r="I6" s="3">
        <v>0.337</v>
      </c>
      <c r="K6" s="3">
        <v>0.342</v>
      </c>
      <c r="M6" s="3">
        <v>0.346</v>
      </c>
      <c r="O6" s="3">
        <v>0.35</v>
      </c>
      <c r="Q6" s="3"/>
    </row>
    <row r="7" spans="2:17" ht="12.75">
      <c r="B7" t="s">
        <v>65</v>
      </c>
      <c r="E7" s="3">
        <v>0.353</v>
      </c>
      <c r="G7" s="3">
        <v>0.357</v>
      </c>
      <c r="H7" s="1"/>
      <c r="I7" s="3">
        <v>0.362</v>
      </c>
      <c r="K7" s="3">
        <v>0.367</v>
      </c>
      <c r="M7" s="3">
        <v>0.00371</v>
      </c>
      <c r="O7" s="3">
        <v>0.375</v>
      </c>
      <c r="Q7" s="3"/>
    </row>
    <row r="8" spans="2:17" ht="12.75">
      <c r="B8" t="s">
        <v>66</v>
      </c>
      <c r="E8" s="3">
        <v>0.065</v>
      </c>
      <c r="G8" s="3">
        <v>0.065</v>
      </c>
      <c r="H8" s="1"/>
      <c r="I8" s="3">
        <v>0.065</v>
      </c>
      <c r="K8" s="3">
        <v>0.065</v>
      </c>
      <c r="M8" s="3">
        <v>0.065</v>
      </c>
      <c r="O8" s="3">
        <v>0.065</v>
      </c>
      <c r="Q8" s="3"/>
    </row>
    <row r="10" ht="12.75">
      <c r="B10" s="5" t="s">
        <v>67</v>
      </c>
    </row>
    <row r="11" spans="2:15" ht="12.75">
      <c r="B11" t="s">
        <v>68</v>
      </c>
      <c r="E11" s="3">
        <v>0.35</v>
      </c>
      <c r="G11" s="3">
        <v>0.35</v>
      </c>
      <c r="H11" s="1"/>
      <c r="I11" s="3">
        <v>0.35</v>
      </c>
      <c r="K11" s="3">
        <v>0.35</v>
      </c>
      <c r="M11" s="3">
        <v>0.35</v>
      </c>
      <c r="O11" s="3">
        <v>0.35</v>
      </c>
    </row>
    <row r="12" spans="2:15" ht="12.75">
      <c r="B12" t="s">
        <v>69</v>
      </c>
      <c r="E12" s="3">
        <v>0.35</v>
      </c>
      <c r="G12" s="3">
        <v>0.35</v>
      </c>
      <c r="H12" s="1"/>
      <c r="I12" s="3">
        <v>0.35</v>
      </c>
      <c r="K12" s="3">
        <v>0.35</v>
      </c>
      <c r="M12" s="3">
        <v>0.35</v>
      </c>
      <c r="O12" s="3">
        <v>0.35</v>
      </c>
    </row>
    <row r="13" spans="2:15" ht="12.75">
      <c r="B13" t="s">
        <v>70</v>
      </c>
      <c r="E13" s="3">
        <v>0.35</v>
      </c>
      <c r="G13" s="3">
        <v>0.35</v>
      </c>
      <c r="H13" s="1"/>
      <c r="I13" s="3">
        <v>0.35</v>
      </c>
      <c r="K13" s="3">
        <v>0.35</v>
      </c>
      <c r="M13" s="3">
        <v>0.35</v>
      </c>
      <c r="O13" s="3">
        <v>0.35</v>
      </c>
    </row>
    <row r="15" ht="12.75">
      <c r="B15" s="5" t="s">
        <v>71</v>
      </c>
    </row>
    <row r="16" spans="2:15" ht="12.75">
      <c r="B16" t="s">
        <v>68</v>
      </c>
      <c r="E16" s="3">
        <v>0.26</v>
      </c>
      <c r="G16" s="3">
        <v>0.26</v>
      </c>
      <c r="I16" s="3">
        <v>0.26</v>
      </c>
      <c r="K16" s="3">
        <v>0.26</v>
      </c>
      <c r="M16" s="3">
        <v>0.27</v>
      </c>
      <c r="O16" s="3">
        <v>0.28</v>
      </c>
    </row>
    <row r="17" spans="2:15" ht="12.75">
      <c r="B17" t="s">
        <v>69</v>
      </c>
      <c r="E17" s="3">
        <v>0.26</v>
      </c>
      <c r="G17" s="3">
        <v>0.26</v>
      </c>
      <c r="I17" s="3">
        <v>0.26</v>
      </c>
      <c r="K17" s="3">
        <v>0.26</v>
      </c>
      <c r="M17" s="3">
        <v>0.27</v>
      </c>
      <c r="O17" s="3">
        <v>0.28</v>
      </c>
    </row>
    <row r="18" spans="2:15" ht="12.75">
      <c r="B18" t="s">
        <v>70</v>
      </c>
      <c r="E18" s="3">
        <v>0.26</v>
      </c>
      <c r="G18" s="3">
        <v>0.26</v>
      </c>
      <c r="I18" s="3">
        <v>0.26</v>
      </c>
      <c r="K18" s="3">
        <v>0.26</v>
      </c>
      <c r="M18" s="3">
        <v>0.27</v>
      </c>
      <c r="O18" s="3">
        <v>0.28</v>
      </c>
    </row>
    <row r="22" ht="12.75">
      <c r="B22" s="5" t="s">
        <v>72</v>
      </c>
    </row>
    <row r="23" spans="3:4" ht="12.75">
      <c r="C23" t="s">
        <v>2</v>
      </c>
      <c r="D23" t="s">
        <v>2</v>
      </c>
    </row>
    <row r="24" spans="2:15" ht="12.75">
      <c r="B24" t="s">
        <v>61</v>
      </c>
      <c r="C24" t="s">
        <v>73</v>
      </c>
      <c r="E24" s="1" t="s">
        <v>74</v>
      </c>
      <c r="G24" s="1" t="s">
        <v>75</v>
      </c>
      <c r="I24" s="1" t="s">
        <v>76</v>
      </c>
      <c r="K24" s="1" t="s">
        <v>77</v>
      </c>
      <c r="M24" s="4" t="s">
        <v>78</v>
      </c>
      <c r="O24" s="4" t="s">
        <v>79</v>
      </c>
    </row>
    <row r="25" spans="2:15" ht="12.75">
      <c r="B25" t="s">
        <v>8</v>
      </c>
      <c r="C25" t="e">
        <f>IF(MONTH(#REF!)&lt;MONTH($E$1),ABS((MONTH(#REF!)-MONTH($E$1))),12-(MONTH(#REF!)-MONTH($E$1)))</f>
        <v>#REF!</v>
      </c>
      <c r="D25" t="e">
        <f>12-C25</f>
        <v>#REF!</v>
      </c>
      <c r="E25" s="3" t="e">
        <f>((E5*$C$26)+(G5*$D$26))/12</f>
        <v>#REF!</v>
      </c>
      <c r="G25" s="3" t="e">
        <f>((G5*$C$26)+(I5*$D$26))/12</f>
        <v>#REF!</v>
      </c>
      <c r="I25" s="3" t="e">
        <f>((I5*$C$26)+(K5*$D$26))/12</f>
        <v>#REF!</v>
      </c>
      <c r="K25" s="3" t="e">
        <f>((K5*$C$26)+(M5*$D$26))/12</f>
        <v>#REF!</v>
      </c>
      <c r="M25" s="3" t="e">
        <f aca="true" t="shared" si="0" ref="M25:O28">((M5*$C$26)+(Q5*$D$26))/12</f>
        <v>#REF!</v>
      </c>
      <c r="O25" s="3" t="e">
        <f t="shared" si="0"/>
        <v>#REF!</v>
      </c>
    </row>
    <row r="26" spans="2:15" ht="12.75">
      <c r="B26" t="s">
        <v>64</v>
      </c>
      <c r="C26" t="e">
        <f>++$C$25</f>
        <v>#REF!</v>
      </c>
      <c r="D26" t="e">
        <f>12-C26</f>
        <v>#REF!</v>
      </c>
      <c r="E26" s="3" t="e">
        <f>((E6*$C$26)+(G6*$D$26))/12</f>
        <v>#REF!</v>
      </c>
      <c r="G26" s="3" t="e">
        <f>((G6*$C$26)+(I6*$D$26))/12</f>
        <v>#REF!</v>
      </c>
      <c r="I26" s="3" t="e">
        <f>((I6*$C$26)+(K6*$D$26))/12</f>
        <v>#REF!</v>
      </c>
      <c r="K26" s="3" t="e">
        <f>((K6*$C$26)+(M6*$D$26))/12</f>
        <v>#REF!</v>
      </c>
      <c r="M26" s="3" t="e">
        <f t="shared" si="0"/>
        <v>#REF!</v>
      </c>
      <c r="O26" s="3" t="e">
        <f t="shared" si="0"/>
        <v>#REF!</v>
      </c>
    </row>
    <row r="27" spans="2:15" ht="12.75">
      <c r="B27" t="s">
        <v>65</v>
      </c>
      <c r="C27" t="e">
        <f>++$C$25</f>
        <v>#REF!</v>
      </c>
      <c r="D27" t="e">
        <f>12-C27</f>
        <v>#REF!</v>
      </c>
      <c r="E27" s="3" t="e">
        <f>((E7*$C$26)+(G7*$D$26))/12</f>
        <v>#REF!</v>
      </c>
      <c r="G27" s="3" t="e">
        <f>((G7*$C$26)+(I7*$D$26))/12</f>
        <v>#REF!</v>
      </c>
      <c r="I27" s="3" t="e">
        <f>((I7*$C$26)+(K7*$D$26))/12</f>
        <v>#REF!</v>
      </c>
      <c r="K27" s="3" t="e">
        <f>((K7*$C$26)+(M7*$D$26))/12</f>
        <v>#REF!</v>
      </c>
      <c r="M27" s="3">
        <v>0.371</v>
      </c>
      <c r="O27" s="3" t="e">
        <f t="shared" si="0"/>
        <v>#REF!</v>
      </c>
    </row>
    <row r="28" spans="2:15" ht="12.75">
      <c r="B28" t="s">
        <v>66</v>
      </c>
      <c r="C28" t="e">
        <f>++$C$25</f>
        <v>#REF!</v>
      </c>
      <c r="D28" t="e">
        <f>12-C28</f>
        <v>#REF!</v>
      </c>
      <c r="E28" s="3" t="e">
        <f>((E8*$C$26)+(G8*$D$26))/12</f>
        <v>#REF!</v>
      </c>
      <c r="G28" s="3" t="e">
        <f>((G8*$C$26)+(I8*$D$26))/12</f>
        <v>#REF!</v>
      </c>
      <c r="I28" s="3" t="e">
        <f>((I8*$C$26)+(K8*$D$26))/12</f>
        <v>#REF!</v>
      </c>
      <c r="K28" s="3" t="e">
        <f>((K8*$C$26)+(M8*$D$26))/12</f>
        <v>#REF!</v>
      </c>
      <c r="M28" s="3" t="e">
        <f t="shared" si="0"/>
        <v>#REF!</v>
      </c>
      <c r="O28" s="3" t="e">
        <f t="shared" si="0"/>
        <v>#REF!</v>
      </c>
    </row>
    <row r="29" spans="11:15" ht="12.75">
      <c r="K29" s="1" t="s">
        <v>2</v>
      </c>
      <c r="M29" s="1" t="s">
        <v>2</v>
      </c>
      <c r="O29" s="1" t="s">
        <v>2</v>
      </c>
    </row>
    <row r="30" spans="2:15" ht="12.75">
      <c r="B30" s="5" t="s">
        <v>67</v>
      </c>
      <c r="K30" s="1" t="s">
        <v>2</v>
      </c>
      <c r="M30" s="1" t="s">
        <v>2</v>
      </c>
      <c r="O30" s="1" t="s">
        <v>2</v>
      </c>
    </row>
    <row r="31" spans="2:15" ht="12.75">
      <c r="B31" t="s">
        <v>68</v>
      </c>
      <c r="C31" t="e">
        <f>+$C$25</f>
        <v>#REF!</v>
      </c>
      <c r="D31" t="e">
        <f>12-C31</f>
        <v>#REF!</v>
      </c>
      <c r="E31" s="3" t="e">
        <f>((E11*$C$26)+(G11*$D$26))/12</f>
        <v>#REF!</v>
      </c>
      <c r="G31" s="3" t="e">
        <f>((G11*$C$26)+(I11*$D$26))/12</f>
        <v>#REF!</v>
      </c>
      <c r="I31" s="3" t="e">
        <f>((I11*$C$26)+(K11*$D$26))/12</f>
        <v>#REF!</v>
      </c>
      <c r="K31" s="3" t="e">
        <f>((K11*$C$26)+(M11*$D$26))/12</f>
        <v>#REF!</v>
      </c>
      <c r="M31" s="3" t="e">
        <f>((M11*$C$26)+(O11*$D$26))/12</f>
        <v>#REF!</v>
      </c>
      <c r="O31" s="3" t="e">
        <f>((O11*$C$26)+(Q11*$D$26))/12</f>
        <v>#REF!</v>
      </c>
    </row>
    <row r="32" spans="2:15" ht="12.75">
      <c r="B32" t="s">
        <v>69</v>
      </c>
      <c r="C32" t="e">
        <f>+$C$25</f>
        <v>#REF!</v>
      </c>
      <c r="D32" t="e">
        <f>12-C32</f>
        <v>#REF!</v>
      </c>
      <c r="E32" s="3" t="e">
        <f>((E12*$C$26)+(G12*$D$26))/12</f>
        <v>#REF!</v>
      </c>
      <c r="G32" s="3" t="e">
        <f>((G12*$C$26)+(I12*$D$26))/12</f>
        <v>#REF!</v>
      </c>
      <c r="I32" s="3" t="e">
        <f>((I12*$C$26)+(K12*$D$26))/12</f>
        <v>#REF!</v>
      </c>
      <c r="K32" s="3" t="e">
        <f>((K12*$C$26)+(M12*$D$26))/12</f>
        <v>#REF!</v>
      </c>
      <c r="M32" s="3" t="e">
        <f>((M12*$C$26)+(O12*$D$26))/12</f>
        <v>#REF!</v>
      </c>
      <c r="O32" s="3" t="e">
        <f>((O12*$C$26)+(Q12*$D$26))/12</f>
        <v>#REF!</v>
      </c>
    </row>
    <row r="33" spans="2:15" ht="12.75">
      <c r="B33" t="s">
        <v>70</v>
      </c>
      <c r="C33" t="e">
        <f>+$C$25</f>
        <v>#REF!</v>
      </c>
      <c r="D33" t="e">
        <f>12-C33</f>
        <v>#REF!</v>
      </c>
      <c r="E33" s="3" t="e">
        <f>((E13*$C$26)+(G13*$D$26))/12</f>
        <v>#REF!</v>
      </c>
      <c r="G33" s="3" t="e">
        <f>((G13*$C$26)+(I13*$D$26))/12</f>
        <v>#REF!</v>
      </c>
      <c r="I33" s="3" t="e">
        <f>((I13*$C$26)+(K13*$D$26))/12</f>
        <v>#REF!</v>
      </c>
      <c r="K33" s="3" t="e">
        <f>((K13*$C$26)+(M13*$D$26))/12</f>
        <v>#REF!</v>
      </c>
      <c r="M33" s="3" t="e">
        <f>((M13*$C$26)+(O13*$D$26))/12</f>
        <v>#REF!</v>
      </c>
      <c r="O33" s="3" t="e">
        <f>((O13*$C$26)+(Q13*$D$26))/12</f>
        <v>#REF!</v>
      </c>
    </row>
    <row r="34" spans="11:15" ht="12.75">
      <c r="K34" s="1" t="s">
        <v>2</v>
      </c>
      <c r="M34" s="1" t="s">
        <v>2</v>
      </c>
      <c r="O34" s="1" t="s">
        <v>2</v>
      </c>
    </row>
    <row r="35" spans="2:15" ht="12.75">
      <c r="B35" s="5" t="s">
        <v>71</v>
      </c>
      <c r="K35" s="1" t="s">
        <v>2</v>
      </c>
      <c r="M35" s="1" t="s">
        <v>2</v>
      </c>
      <c r="O35" s="1" t="s">
        <v>2</v>
      </c>
    </row>
    <row r="36" spans="2:15" ht="12.75">
      <c r="B36" t="s">
        <v>68</v>
      </c>
      <c r="C36" t="e">
        <f>+$C$25</f>
        <v>#REF!</v>
      </c>
      <c r="D36" t="e">
        <f>12-C36</f>
        <v>#REF!</v>
      </c>
      <c r="E36" s="3" t="e">
        <f>((E16*$C$26)+(G16*$D$26))/12</f>
        <v>#REF!</v>
      </c>
      <c r="G36" s="3" t="e">
        <f>((G16*$C$26)+(I16*$D$26))/12</f>
        <v>#REF!</v>
      </c>
      <c r="I36" s="3" t="e">
        <f>((I16*$C$26)+(K16*$D$26))/12</f>
        <v>#REF!</v>
      </c>
      <c r="K36" s="3" t="e">
        <f>((K16*$C$26)+(M16*$D$26))/12</f>
        <v>#REF!</v>
      </c>
      <c r="M36" s="3">
        <v>0.26</v>
      </c>
      <c r="O36" s="3">
        <v>0.26</v>
      </c>
    </row>
    <row r="37" spans="2:15" ht="12.75">
      <c r="B37" t="s">
        <v>69</v>
      </c>
      <c r="C37" t="e">
        <f>+$C$25</f>
        <v>#REF!</v>
      </c>
      <c r="D37" t="e">
        <f>12-C37</f>
        <v>#REF!</v>
      </c>
      <c r="E37" s="3" t="e">
        <f>((E17*$C$26)+(G17*$D$26))/12</f>
        <v>#REF!</v>
      </c>
      <c r="G37" s="3" t="e">
        <f>((G17*$C$26)+(I17*$D$26))/12</f>
        <v>#REF!</v>
      </c>
      <c r="I37" s="3" t="e">
        <f>((I17*$C$26)+(K17*$D$26))/12</f>
        <v>#REF!</v>
      </c>
      <c r="K37" s="3" t="e">
        <f>((K17*$C$26)+(M17*$D$26))/12</f>
        <v>#REF!</v>
      </c>
      <c r="M37" s="3">
        <v>0.26</v>
      </c>
      <c r="O37" s="3">
        <v>0.26</v>
      </c>
    </row>
    <row r="38" spans="2:15" ht="12.75">
      <c r="B38" t="s">
        <v>70</v>
      </c>
      <c r="C38" t="e">
        <f>+$C$25</f>
        <v>#REF!</v>
      </c>
      <c r="D38" t="e">
        <f>12-C38</f>
        <v>#REF!</v>
      </c>
      <c r="E38" s="3" t="e">
        <f>((E18*$C$26)+(G18*$D$26))/12</f>
        <v>#REF!</v>
      </c>
      <c r="G38" s="3" t="e">
        <f>((G18*$C$26)+(I18*$D$26))/12</f>
        <v>#REF!</v>
      </c>
      <c r="I38" s="3" t="e">
        <f>((I18*$C$26)+(K18*$D$26))/12</f>
        <v>#REF!</v>
      </c>
      <c r="K38" s="3" t="e">
        <f>((K18*$C$26)+(M18*$D$26))/12</f>
        <v>#REF!</v>
      </c>
      <c r="M38" s="3">
        <v>0.26</v>
      </c>
      <c r="O38" s="3">
        <v>0.26</v>
      </c>
    </row>
  </sheetData>
  <sheetProtection/>
  <printOptions horizontalCentered="1"/>
  <pageMargins left="0.25" right="0.25" top="0.5" bottom="0.25" header="0.25" footer="0"/>
  <pageSetup horizontalDpi="300" verticalDpi="300" orientation="landscape"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dimension ref="B1:Q38"/>
  <sheetViews>
    <sheetView zoomScalePageLayoutView="0" workbookViewId="0" topLeftCell="B1">
      <selection activeCell="E9" sqref="E9"/>
    </sheetView>
  </sheetViews>
  <sheetFormatPr defaultColWidth="9.33203125" defaultRowHeight="12.75"/>
  <cols>
    <col min="1" max="1" width="3.33203125" style="0" customWidth="1"/>
    <col min="2" max="2" width="36.33203125" style="0" customWidth="1"/>
    <col min="3" max="4" width="3.83203125" style="0" customWidth="1"/>
    <col min="5" max="5" width="10.83203125" style="1" customWidth="1"/>
    <col min="6" max="6" width="2.16015625" style="1" customWidth="1"/>
    <col min="7" max="7" width="10.83203125" style="1" customWidth="1"/>
    <col min="8" max="8" width="1.83203125" style="0" customWidth="1"/>
    <col min="9" max="9" width="10.83203125" style="1" customWidth="1"/>
    <col min="10" max="10" width="1.83203125" style="0" customWidth="1"/>
    <col min="11" max="11" width="10.83203125" style="1" customWidth="1"/>
    <col min="12" max="12" width="1.83203125" style="0" customWidth="1"/>
    <col min="13" max="13" width="10.83203125" style="1" customWidth="1"/>
    <col min="14" max="14" width="1.83203125" style="0" customWidth="1"/>
    <col min="15" max="15" width="10.83203125" style="1" customWidth="1"/>
  </cols>
  <sheetData>
    <row r="1" spans="2:7" ht="12.75">
      <c r="B1" t="s">
        <v>58</v>
      </c>
      <c r="E1" s="2">
        <v>36708</v>
      </c>
      <c r="F1" s="1" t="s">
        <v>51</v>
      </c>
      <c r="G1" s="2">
        <v>37072</v>
      </c>
    </row>
    <row r="3" spans="5:15" ht="12.75">
      <c r="E3" s="1" t="s">
        <v>59</v>
      </c>
      <c r="G3" s="1" t="s">
        <v>60</v>
      </c>
      <c r="I3" s="1" t="s">
        <v>83</v>
      </c>
      <c r="K3" s="1" t="s">
        <v>84</v>
      </c>
      <c r="M3" s="1" t="s">
        <v>85</v>
      </c>
      <c r="O3" s="1" t="s">
        <v>89</v>
      </c>
    </row>
    <row r="4" spans="2:15" ht="12.75">
      <c r="B4" s="5" t="s">
        <v>61</v>
      </c>
      <c r="E4" s="1" t="s">
        <v>62</v>
      </c>
      <c r="G4" s="1" t="s">
        <v>63</v>
      </c>
      <c r="I4" s="1" t="s">
        <v>80</v>
      </c>
      <c r="K4" s="1" t="s">
        <v>81</v>
      </c>
      <c r="M4" s="1" t="s">
        <v>82</v>
      </c>
      <c r="O4" s="1" t="s">
        <v>88</v>
      </c>
    </row>
    <row r="5" spans="2:17" ht="12.75">
      <c r="B5" t="s">
        <v>8</v>
      </c>
      <c r="E5" s="3">
        <v>0.304</v>
      </c>
      <c r="G5" s="3">
        <v>0.309</v>
      </c>
      <c r="H5" s="1"/>
      <c r="I5" s="3">
        <v>0.314</v>
      </c>
      <c r="K5" s="3">
        <v>0.319</v>
      </c>
      <c r="M5" s="3">
        <v>0.323</v>
      </c>
      <c r="O5" s="3">
        <v>0.327</v>
      </c>
      <c r="Q5" s="3"/>
    </row>
    <row r="6" spans="2:17" ht="12.75">
      <c r="B6" t="s">
        <v>64</v>
      </c>
      <c r="E6" s="3">
        <v>0.328</v>
      </c>
      <c r="G6" s="3">
        <v>0.332</v>
      </c>
      <c r="H6" s="1"/>
      <c r="I6" s="3">
        <v>0.337</v>
      </c>
      <c r="K6" s="3">
        <v>0.342</v>
      </c>
      <c r="M6" s="3">
        <v>0.346</v>
      </c>
      <c r="O6" s="3">
        <v>0.35</v>
      </c>
      <c r="Q6" s="3"/>
    </row>
    <row r="7" spans="2:17" ht="12.75">
      <c r="B7" t="s">
        <v>65</v>
      </c>
      <c r="E7" s="3">
        <v>0.353</v>
      </c>
      <c r="G7" s="3">
        <v>0.357</v>
      </c>
      <c r="H7" s="1"/>
      <c r="I7" s="3">
        <v>0.362</v>
      </c>
      <c r="K7" s="3">
        <v>0.367</v>
      </c>
      <c r="M7" s="3">
        <v>0.00371</v>
      </c>
      <c r="O7" s="3">
        <v>0.375</v>
      </c>
      <c r="Q7" s="3"/>
    </row>
    <row r="8" spans="2:17" ht="12.75">
      <c r="B8" t="s">
        <v>66</v>
      </c>
      <c r="E8" s="3">
        <v>0.065</v>
      </c>
      <c r="G8" s="3">
        <v>0.065</v>
      </c>
      <c r="H8" s="1"/>
      <c r="I8" s="3">
        <v>0.065</v>
      </c>
      <c r="K8" s="3">
        <v>0.065</v>
      </c>
      <c r="M8" s="3">
        <v>0.065</v>
      </c>
      <c r="O8" s="3">
        <v>0.065</v>
      </c>
      <c r="Q8" s="3"/>
    </row>
    <row r="10" ht="12.75">
      <c r="B10" s="5" t="s">
        <v>67</v>
      </c>
    </row>
    <row r="11" spans="2:15" ht="12.75">
      <c r="B11" t="s">
        <v>68</v>
      </c>
      <c r="E11" s="3">
        <v>0.35</v>
      </c>
      <c r="G11" s="3">
        <v>0.35</v>
      </c>
      <c r="H11" s="1"/>
      <c r="I11" s="3">
        <v>0.35</v>
      </c>
      <c r="K11" s="3">
        <v>0.35</v>
      </c>
      <c r="M11" s="3">
        <v>0.35</v>
      </c>
      <c r="O11" s="3">
        <v>0.35</v>
      </c>
    </row>
    <row r="12" spans="2:15" ht="12.75">
      <c r="B12" t="s">
        <v>69</v>
      </c>
      <c r="E12" s="3">
        <v>0.35</v>
      </c>
      <c r="G12" s="3">
        <v>0.35</v>
      </c>
      <c r="H12" s="1"/>
      <c r="I12" s="3">
        <v>0.35</v>
      </c>
      <c r="K12" s="3">
        <v>0.35</v>
      </c>
      <c r="M12" s="3">
        <v>0.35</v>
      </c>
      <c r="O12" s="3">
        <v>0.35</v>
      </c>
    </row>
    <row r="13" spans="2:15" ht="12.75">
      <c r="B13" t="s">
        <v>70</v>
      </c>
      <c r="E13" s="3">
        <v>0.35</v>
      </c>
      <c r="G13" s="3">
        <v>0.35</v>
      </c>
      <c r="H13" s="1"/>
      <c r="I13" s="3">
        <v>0.35</v>
      </c>
      <c r="K13" s="3">
        <v>0.35</v>
      </c>
      <c r="M13" s="3">
        <v>0.35</v>
      </c>
      <c r="O13" s="3">
        <v>0.35</v>
      </c>
    </row>
    <row r="15" ht="12.75">
      <c r="B15" s="5" t="s">
        <v>71</v>
      </c>
    </row>
    <row r="16" spans="2:15" ht="12.75">
      <c r="B16" t="s">
        <v>68</v>
      </c>
      <c r="E16" s="3">
        <v>0.26</v>
      </c>
      <c r="G16" s="3">
        <v>0.26</v>
      </c>
      <c r="I16" s="3">
        <v>0.26</v>
      </c>
      <c r="K16" s="3">
        <v>0.26</v>
      </c>
      <c r="M16" s="3">
        <v>0.27</v>
      </c>
      <c r="O16" s="3">
        <v>0.28</v>
      </c>
    </row>
    <row r="17" spans="2:15" ht="12.75">
      <c r="B17" t="s">
        <v>69</v>
      </c>
      <c r="E17" s="3">
        <v>0.26</v>
      </c>
      <c r="G17" s="3">
        <v>0.26</v>
      </c>
      <c r="I17" s="3">
        <v>0.26</v>
      </c>
      <c r="K17" s="3">
        <v>0.26</v>
      </c>
      <c r="M17" s="3">
        <v>0.27</v>
      </c>
      <c r="O17" s="3">
        <v>0.28</v>
      </c>
    </row>
    <row r="18" spans="2:15" ht="12.75">
      <c r="B18" t="s">
        <v>70</v>
      </c>
      <c r="E18" s="3">
        <v>0.26</v>
      </c>
      <c r="G18" s="3">
        <v>0.26</v>
      </c>
      <c r="I18" s="3">
        <v>0.26</v>
      </c>
      <c r="K18" s="3">
        <v>0.26</v>
      </c>
      <c r="M18" s="3">
        <v>0.27</v>
      </c>
      <c r="O18" s="3">
        <v>0.28</v>
      </c>
    </row>
    <row r="22" ht="12.75">
      <c r="B22" s="5" t="s">
        <v>72</v>
      </c>
    </row>
    <row r="23" spans="3:4" ht="12.75">
      <c r="C23" t="s">
        <v>2</v>
      </c>
      <c r="D23" t="s">
        <v>2</v>
      </c>
    </row>
    <row r="24" spans="2:15" ht="12.75">
      <c r="B24" t="s">
        <v>61</v>
      </c>
      <c r="C24" t="s">
        <v>73</v>
      </c>
      <c r="E24" s="1" t="s">
        <v>74</v>
      </c>
      <c r="G24" s="1" t="s">
        <v>75</v>
      </c>
      <c r="I24" s="1" t="s">
        <v>76</v>
      </c>
      <c r="K24" s="1" t="s">
        <v>77</v>
      </c>
      <c r="M24" s="4" t="s">
        <v>78</v>
      </c>
      <c r="O24" s="4" t="s">
        <v>79</v>
      </c>
    </row>
    <row r="25" spans="2:15" ht="12.75">
      <c r="B25" t="s">
        <v>8</v>
      </c>
      <c r="C25" t="e">
        <f>IF(MONTH(#REF!)&lt;MONTH($E$1),ABS((MONTH(#REF!)-MONTH($E$1))),12-(MONTH(#REF!)-MONTH($E$1)))</f>
        <v>#REF!</v>
      </c>
      <c r="D25" t="e">
        <f>12-C25</f>
        <v>#REF!</v>
      </c>
      <c r="E25" s="3" t="e">
        <f>((E5*$C$26)+(G5*$D$26))/12</f>
        <v>#REF!</v>
      </c>
      <c r="G25" s="3" t="e">
        <f>((G5*$C$26)+(I5*$D$26))/12</f>
        <v>#REF!</v>
      </c>
      <c r="I25" s="3" t="e">
        <f>((I5*$C$26)+(K5*$D$26))/12</f>
        <v>#REF!</v>
      </c>
      <c r="K25" s="3" t="e">
        <f>((K5*$C$26)+(M5*$D$26))/12</f>
        <v>#REF!</v>
      </c>
      <c r="M25" s="3" t="e">
        <f aca="true" t="shared" si="0" ref="M25:O28">((M5*$C$26)+(Q5*$D$26))/12</f>
        <v>#REF!</v>
      </c>
      <c r="O25" s="3" t="e">
        <f t="shared" si="0"/>
        <v>#REF!</v>
      </c>
    </row>
    <row r="26" spans="2:15" ht="12.75">
      <c r="B26" t="s">
        <v>64</v>
      </c>
      <c r="C26" t="e">
        <f>++$C$25</f>
        <v>#REF!</v>
      </c>
      <c r="D26" t="e">
        <f>12-C26</f>
        <v>#REF!</v>
      </c>
      <c r="E26" s="3" t="e">
        <f>((E6*$C$26)+(G6*$D$26))/12</f>
        <v>#REF!</v>
      </c>
      <c r="G26" s="3" t="e">
        <f>((G6*$C$26)+(I6*$D$26))/12</f>
        <v>#REF!</v>
      </c>
      <c r="I26" s="3" t="e">
        <f>((I6*$C$26)+(K6*$D$26))/12</f>
        <v>#REF!</v>
      </c>
      <c r="K26" s="3" t="e">
        <f>((K6*$C$26)+(M6*$D$26))/12</f>
        <v>#REF!</v>
      </c>
      <c r="M26" s="3" t="e">
        <f t="shared" si="0"/>
        <v>#REF!</v>
      </c>
      <c r="O26" s="3" t="e">
        <f t="shared" si="0"/>
        <v>#REF!</v>
      </c>
    </row>
    <row r="27" spans="2:15" ht="12.75">
      <c r="B27" t="s">
        <v>65</v>
      </c>
      <c r="C27" t="e">
        <f>++$C$25</f>
        <v>#REF!</v>
      </c>
      <c r="D27" t="e">
        <f>12-C27</f>
        <v>#REF!</v>
      </c>
      <c r="E27" s="3" t="e">
        <f>((E7*$C$26)+(G7*$D$26))/12</f>
        <v>#REF!</v>
      </c>
      <c r="G27" s="3" t="e">
        <f>((G7*$C$26)+(I7*$D$26))/12</f>
        <v>#REF!</v>
      </c>
      <c r="I27" s="3" t="e">
        <f>((I7*$C$26)+(K7*$D$26))/12</f>
        <v>#REF!</v>
      </c>
      <c r="K27" s="3" t="e">
        <f>((K7*$C$26)+(M7*$D$26))/12</f>
        <v>#REF!</v>
      </c>
      <c r="M27" s="3">
        <v>0.371</v>
      </c>
      <c r="O27" s="3" t="e">
        <f t="shared" si="0"/>
        <v>#REF!</v>
      </c>
    </row>
    <row r="28" spans="2:15" ht="12.75">
      <c r="B28" t="s">
        <v>66</v>
      </c>
      <c r="C28" t="e">
        <f>++$C$25</f>
        <v>#REF!</v>
      </c>
      <c r="D28" t="e">
        <f>12-C28</f>
        <v>#REF!</v>
      </c>
      <c r="E28" s="3" t="e">
        <f>((E8*$C$26)+(G8*$D$26))/12</f>
        <v>#REF!</v>
      </c>
      <c r="G28" s="3" t="e">
        <f>((G8*$C$26)+(I8*$D$26))/12</f>
        <v>#REF!</v>
      </c>
      <c r="I28" s="3" t="e">
        <f>((I8*$C$26)+(K8*$D$26))/12</f>
        <v>#REF!</v>
      </c>
      <c r="K28" s="3" t="e">
        <f>((K8*$C$26)+(M8*$D$26))/12</f>
        <v>#REF!</v>
      </c>
      <c r="M28" s="3" t="e">
        <f t="shared" si="0"/>
        <v>#REF!</v>
      </c>
      <c r="O28" s="3" t="e">
        <f t="shared" si="0"/>
        <v>#REF!</v>
      </c>
    </row>
    <row r="29" spans="11:15" ht="12.75">
      <c r="K29" s="1" t="s">
        <v>2</v>
      </c>
      <c r="M29" s="1" t="s">
        <v>2</v>
      </c>
      <c r="O29" s="1" t="s">
        <v>2</v>
      </c>
    </row>
    <row r="30" spans="2:15" ht="12.75">
      <c r="B30" s="5" t="s">
        <v>67</v>
      </c>
      <c r="K30" s="1" t="s">
        <v>2</v>
      </c>
      <c r="M30" s="1" t="s">
        <v>2</v>
      </c>
      <c r="O30" s="1" t="s">
        <v>2</v>
      </c>
    </row>
    <row r="31" spans="2:15" ht="12.75">
      <c r="B31" t="s">
        <v>68</v>
      </c>
      <c r="C31" t="e">
        <f>+$C$25</f>
        <v>#REF!</v>
      </c>
      <c r="D31" t="e">
        <f>12-C31</f>
        <v>#REF!</v>
      </c>
      <c r="E31" s="3" t="e">
        <f>((E11*$C$26)+(G11*$D$26))/12</f>
        <v>#REF!</v>
      </c>
      <c r="G31" s="3" t="e">
        <f>((G11*$C$26)+(I11*$D$26))/12</f>
        <v>#REF!</v>
      </c>
      <c r="I31" s="3" t="e">
        <f>((I11*$C$26)+(K11*$D$26))/12</f>
        <v>#REF!</v>
      </c>
      <c r="K31" s="3" t="e">
        <f>((K11*$C$26)+(M11*$D$26))/12</f>
        <v>#REF!</v>
      </c>
      <c r="M31" s="3" t="e">
        <f>((M11*$C$26)+(O11*$D$26))/12</f>
        <v>#REF!</v>
      </c>
      <c r="O31" s="3" t="e">
        <f>((O11*$C$26)+(Q11*$D$26))/12</f>
        <v>#REF!</v>
      </c>
    </row>
    <row r="32" spans="2:15" ht="12.75">
      <c r="B32" t="s">
        <v>69</v>
      </c>
      <c r="C32" t="e">
        <f>+$C$25</f>
        <v>#REF!</v>
      </c>
      <c r="D32" t="e">
        <f>12-C32</f>
        <v>#REF!</v>
      </c>
      <c r="E32" s="3" t="e">
        <f>((E12*$C$26)+(G12*$D$26))/12</f>
        <v>#REF!</v>
      </c>
      <c r="G32" s="3" t="e">
        <f>((G12*$C$26)+(I12*$D$26))/12</f>
        <v>#REF!</v>
      </c>
      <c r="I32" s="3" t="e">
        <f>((I12*$C$26)+(K12*$D$26))/12</f>
        <v>#REF!</v>
      </c>
      <c r="K32" s="3" t="e">
        <f>((K12*$C$26)+(M12*$D$26))/12</f>
        <v>#REF!</v>
      </c>
      <c r="M32" s="3" t="e">
        <f>((M12*$C$26)+(O12*$D$26))/12</f>
        <v>#REF!</v>
      </c>
      <c r="O32" s="3" t="e">
        <f>((O12*$C$26)+(Q12*$D$26))/12</f>
        <v>#REF!</v>
      </c>
    </row>
    <row r="33" spans="2:15" ht="12.75">
      <c r="B33" t="s">
        <v>70</v>
      </c>
      <c r="C33" t="e">
        <f>+$C$25</f>
        <v>#REF!</v>
      </c>
      <c r="D33" t="e">
        <f>12-C33</f>
        <v>#REF!</v>
      </c>
      <c r="E33" s="3" t="e">
        <f>((E13*$C$26)+(G13*$D$26))/12</f>
        <v>#REF!</v>
      </c>
      <c r="G33" s="3" t="e">
        <f>((G13*$C$26)+(I13*$D$26))/12</f>
        <v>#REF!</v>
      </c>
      <c r="I33" s="3" t="e">
        <f>((I13*$C$26)+(K13*$D$26))/12</f>
        <v>#REF!</v>
      </c>
      <c r="K33" s="3" t="e">
        <f>((K13*$C$26)+(M13*$D$26))/12</f>
        <v>#REF!</v>
      </c>
      <c r="M33" s="3" t="e">
        <f>((M13*$C$26)+(O13*$D$26))/12</f>
        <v>#REF!</v>
      </c>
      <c r="O33" s="3" t="e">
        <f>((O13*$C$26)+(Q13*$D$26))/12</f>
        <v>#REF!</v>
      </c>
    </row>
    <row r="34" spans="11:15" ht="12.75">
      <c r="K34" s="1" t="s">
        <v>2</v>
      </c>
      <c r="M34" s="1" t="s">
        <v>2</v>
      </c>
      <c r="O34" s="1" t="s">
        <v>2</v>
      </c>
    </row>
    <row r="35" spans="2:15" ht="12.75">
      <c r="B35" s="5" t="s">
        <v>71</v>
      </c>
      <c r="K35" s="1" t="s">
        <v>2</v>
      </c>
      <c r="M35" s="1" t="s">
        <v>2</v>
      </c>
      <c r="O35" s="1" t="s">
        <v>2</v>
      </c>
    </row>
    <row r="36" spans="2:15" ht="12.75">
      <c r="B36" t="s">
        <v>68</v>
      </c>
      <c r="C36" t="e">
        <f>+$C$25</f>
        <v>#REF!</v>
      </c>
      <c r="D36" t="e">
        <f>12-C36</f>
        <v>#REF!</v>
      </c>
      <c r="E36" s="3" t="e">
        <f>((E16*$C$26)+(G16*$D$26))/12</f>
        <v>#REF!</v>
      </c>
      <c r="G36" s="3" t="e">
        <f>((G16*$C$26)+(I16*$D$26))/12</f>
        <v>#REF!</v>
      </c>
      <c r="I36" s="3" t="e">
        <f>((I16*$C$26)+(K16*$D$26))/12</f>
        <v>#REF!</v>
      </c>
      <c r="K36" s="3" t="e">
        <f>((K16*$C$26)+(M16*$D$26))/12</f>
        <v>#REF!</v>
      </c>
      <c r="M36" s="3">
        <v>0.26</v>
      </c>
      <c r="O36" s="3">
        <v>0.26</v>
      </c>
    </row>
    <row r="37" spans="2:15" ht="12.75">
      <c r="B37" t="s">
        <v>69</v>
      </c>
      <c r="C37" t="e">
        <f>+$C$25</f>
        <v>#REF!</v>
      </c>
      <c r="D37" t="e">
        <f>12-C37</f>
        <v>#REF!</v>
      </c>
      <c r="E37" s="3" t="e">
        <f>((E17*$C$26)+(G17*$D$26))/12</f>
        <v>#REF!</v>
      </c>
      <c r="G37" s="3" t="e">
        <f>((G17*$C$26)+(I17*$D$26))/12</f>
        <v>#REF!</v>
      </c>
      <c r="I37" s="3" t="e">
        <f>((I17*$C$26)+(K17*$D$26))/12</f>
        <v>#REF!</v>
      </c>
      <c r="K37" s="3" t="e">
        <f>((K17*$C$26)+(M17*$D$26))/12</f>
        <v>#REF!</v>
      </c>
      <c r="M37" s="3">
        <v>0.26</v>
      </c>
      <c r="O37" s="3">
        <v>0.26</v>
      </c>
    </row>
    <row r="38" spans="2:15" ht="12.75">
      <c r="B38" t="s">
        <v>70</v>
      </c>
      <c r="C38" t="e">
        <f>+$C$25</f>
        <v>#REF!</v>
      </c>
      <c r="D38" t="e">
        <f>12-C38</f>
        <v>#REF!</v>
      </c>
      <c r="E38" s="3" t="e">
        <f>((E18*$C$26)+(G18*$D$26))/12</f>
        <v>#REF!</v>
      </c>
      <c r="G38" s="3" t="e">
        <f>((G18*$C$26)+(I18*$D$26))/12</f>
        <v>#REF!</v>
      </c>
      <c r="I38" s="3" t="e">
        <f>((I18*$C$26)+(K18*$D$26))/12</f>
        <v>#REF!</v>
      </c>
      <c r="K38" s="3" t="e">
        <f>((K18*$C$26)+(M18*$D$26))/12</f>
        <v>#REF!</v>
      </c>
      <c r="M38" s="3">
        <v>0.26</v>
      </c>
      <c r="O38" s="3">
        <v>0.26</v>
      </c>
    </row>
  </sheetData>
  <sheetProtection/>
  <printOptions horizontalCentered="1"/>
  <pageMargins left="0.25" right="0.25" top="0.5" bottom="0.25" header="0.25" footer="0"/>
  <pageSetup horizontalDpi="300" verticalDpi="300" orientation="landscape"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sheetPr transitionEvaluation="1">
    <pageSetUpPr fitToPage="1"/>
  </sheetPr>
  <dimension ref="B1:S74"/>
  <sheetViews>
    <sheetView zoomScale="93" zoomScaleNormal="93" zoomScalePageLayoutView="0" workbookViewId="0" topLeftCell="A1">
      <pane xSplit="3" ySplit="7" topLeftCell="D44" activePane="bottomRight" state="frozen"/>
      <selection pane="topLeft" activeCell="L56" sqref="L56"/>
      <selection pane="topRight" activeCell="L56" sqref="L56"/>
      <selection pane="bottomLeft" activeCell="L56" sqref="L56"/>
      <selection pane="bottomRight" activeCell="L68" sqref="L68"/>
    </sheetView>
  </sheetViews>
  <sheetFormatPr defaultColWidth="9.33203125" defaultRowHeight="12" customHeight="1"/>
  <cols>
    <col min="1" max="1" width="12" style="16" customWidth="1"/>
    <col min="2" max="2" width="2.5" style="10" customWidth="1"/>
    <col min="3" max="3" width="23.83203125" style="16" customWidth="1"/>
    <col min="4" max="5" width="12.83203125" style="154" customWidth="1"/>
    <col min="6" max="6" width="10.5" style="152" customWidth="1"/>
    <col min="7" max="7" width="12.16015625" style="152" bestFit="1" customWidth="1"/>
    <col min="8" max="8" width="12.16015625" style="152" customWidth="1"/>
    <col min="9" max="9" width="9.5" style="13" bestFit="1" customWidth="1"/>
    <col min="10" max="10" width="14.5" style="14" customWidth="1"/>
    <col min="11" max="11" width="9.66015625" style="14" bestFit="1" customWidth="1"/>
    <col min="12" max="13" width="12.33203125" style="14" customWidth="1"/>
    <col min="14" max="14" width="12.83203125" style="14" customWidth="1"/>
    <col min="15" max="15" width="12.16015625" style="14" customWidth="1"/>
    <col min="16" max="16" width="14.83203125" style="153" customWidth="1"/>
    <col min="17" max="17" width="12.83203125" style="153" customWidth="1"/>
    <col min="18" max="18" width="12.83203125" style="154" customWidth="1"/>
    <col min="19" max="16384" width="9.33203125" style="16" customWidth="1"/>
  </cols>
  <sheetData>
    <row r="1" spans="2:18" s="31" customFormat="1" ht="12" customHeight="1">
      <c r="B1" s="10"/>
      <c r="D1" s="175"/>
      <c r="E1" s="175"/>
      <c r="F1" s="271"/>
      <c r="G1" s="271"/>
      <c r="H1" s="271"/>
      <c r="I1" s="272"/>
      <c r="J1" s="273"/>
      <c r="K1" s="273"/>
      <c r="L1" s="273"/>
      <c r="M1" s="273"/>
      <c r="N1" s="273"/>
      <c r="O1" s="273"/>
      <c r="P1" s="173"/>
      <c r="Q1" s="173"/>
      <c r="R1" s="175"/>
    </row>
    <row r="3" spans="3:11" ht="12" customHeight="1">
      <c r="C3" s="61" t="s">
        <v>10</v>
      </c>
      <c r="D3" s="11">
        <f>SUM(Rates!E2)</f>
        <v>43831</v>
      </c>
      <c r="E3" s="11"/>
      <c r="F3" s="179" t="s">
        <v>11</v>
      </c>
      <c r="G3" s="66">
        <f>D3+364</f>
        <v>44195</v>
      </c>
      <c r="H3" s="66"/>
      <c r="I3" s="12"/>
      <c r="J3" s="13"/>
      <c r="K3" s="13"/>
    </row>
    <row r="4" spans="3:11" ht="12" customHeight="1">
      <c r="C4" s="61"/>
      <c r="D4" s="214"/>
      <c r="E4" s="214"/>
      <c r="F4" s="179"/>
      <c r="G4" s="215"/>
      <c r="H4" s="215"/>
      <c r="I4" s="12"/>
      <c r="J4" s="13"/>
      <c r="K4" s="13"/>
    </row>
    <row r="5" spans="3:18" ht="12" customHeight="1">
      <c r="C5" s="17"/>
      <c r="D5" s="150"/>
      <c r="E5" s="150"/>
      <c r="F5" s="167"/>
      <c r="G5" s="167"/>
      <c r="H5" s="167"/>
      <c r="I5" s="17"/>
      <c r="J5" s="17"/>
      <c r="K5" s="17"/>
      <c r="L5" s="17" t="s">
        <v>2</v>
      </c>
      <c r="M5" s="17"/>
      <c r="N5" s="17"/>
      <c r="O5" s="17"/>
      <c r="P5" s="155" t="s">
        <v>12</v>
      </c>
      <c r="Q5" s="156"/>
      <c r="R5" s="157"/>
    </row>
    <row r="6" spans="3:18" ht="12" customHeight="1">
      <c r="C6" s="17"/>
      <c r="D6" s="162" t="s">
        <v>3</v>
      </c>
      <c r="E6" s="288" t="s">
        <v>173</v>
      </c>
      <c r="F6" s="179" t="s">
        <v>168</v>
      </c>
      <c r="G6" s="179" t="s">
        <v>169</v>
      </c>
      <c r="H6" s="179" t="s">
        <v>174</v>
      </c>
      <c r="I6" s="19" t="s">
        <v>13</v>
      </c>
      <c r="J6" s="20" t="s">
        <v>14</v>
      </c>
      <c r="K6" s="20"/>
      <c r="L6" s="21" t="s">
        <v>9</v>
      </c>
      <c r="M6" s="21"/>
      <c r="N6" s="21"/>
      <c r="O6" s="21"/>
      <c r="P6" s="159" t="s">
        <v>5</v>
      </c>
      <c r="Q6" s="160" t="s">
        <v>16</v>
      </c>
      <c r="R6" s="161" t="s">
        <v>17</v>
      </c>
    </row>
    <row r="7" spans="2:18" ht="12" customHeight="1">
      <c r="B7" s="22" t="s">
        <v>18</v>
      </c>
      <c r="C7" s="17" t="s">
        <v>19</v>
      </c>
      <c r="D7" s="213" t="s">
        <v>19</v>
      </c>
      <c r="E7" s="164" t="s">
        <v>20</v>
      </c>
      <c r="F7" s="164" t="s">
        <v>20</v>
      </c>
      <c r="G7" s="164" t="s">
        <v>20</v>
      </c>
      <c r="H7" s="164" t="s">
        <v>21</v>
      </c>
      <c r="I7" s="24" t="s">
        <v>21</v>
      </c>
      <c r="J7" s="24" t="s">
        <v>21</v>
      </c>
      <c r="K7" s="23" t="s">
        <v>175</v>
      </c>
      <c r="L7" s="25" t="s">
        <v>6</v>
      </c>
      <c r="M7" s="25" t="s">
        <v>7</v>
      </c>
      <c r="N7" s="25"/>
      <c r="O7" s="25"/>
      <c r="P7" s="165" t="s">
        <v>22</v>
      </c>
      <c r="Q7" s="166" t="s">
        <v>23</v>
      </c>
      <c r="R7" s="218" t="s">
        <v>24</v>
      </c>
    </row>
    <row r="8" spans="3:18" ht="12" customHeight="1">
      <c r="C8" s="26" t="s">
        <v>25</v>
      </c>
      <c r="D8" s="167"/>
      <c r="E8" s="167"/>
      <c r="F8" s="167"/>
      <c r="G8" s="164"/>
      <c r="H8" s="164"/>
      <c r="I8" s="63"/>
      <c r="J8" s="63"/>
      <c r="K8" s="63"/>
      <c r="L8" s="63"/>
      <c r="M8" s="63"/>
      <c r="N8" s="63"/>
      <c r="O8" s="63"/>
      <c r="P8" s="185"/>
      <c r="Q8" s="185"/>
      <c r="R8" s="185"/>
    </row>
    <row r="9" spans="3:18" ht="12" customHeight="1">
      <c r="C9" s="427" t="s">
        <v>101</v>
      </c>
      <c r="D9" s="169">
        <v>0</v>
      </c>
      <c r="E9" s="153">
        <f>D9/(52*40)</f>
        <v>0</v>
      </c>
      <c r="F9" s="153">
        <f>D9/(32*40)</f>
        <v>0</v>
      </c>
      <c r="G9" s="153">
        <f>D9/(32*40)</f>
        <v>0</v>
      </c>
      <c r="H9" s="203">
        <v>0</v>
      </c>
      <c r="I9" s="203">
        <v>0</v>
      </c>
      <c r="J9" s="203">
        <v>0</v>
      </c>
      <c r="K9" s="292">
        <f>SUM(H9*E9)</f>
        <v>0</v>
      </c>
      <c r="L9" s="75">
        <f>I9*F9</f>
        <v>0</v>
      </c>
      <c r="M9" s="75">
        <f>G9*J9</f>
        <v>0</v>
      </c>
      <c r="N9" s="75"/>
      <c r="O9" s="75"/>
      <c r="P9" s="170">
        <f>SUM(K9:M9)</f>
        <v>0</v>
      </c>
      <c r="Q9" s="170">
        <v>0</v>
      </c>
      <c r="R9" s="170">
        <v>0</v>
      </c>
    </row>
    <row r="10" spans="3:18" ht="12" customHeight="1">
      <c r="C10" s="293" t="s">
        <v>179</v>
      </c>
      <c r="D10" s="169">
        <v>0</v>
      </c>
      <c r="E10" s="153">
        <f>D10/(52*40)</f>
        <v>0</v>
      </c>
      <c r="F10" s="153">
        <f>D10/(32*40)</f>
        <v>0</v>
      </c>
      <c r="G10" s="153">
        <f>D10/(32*40)</f>
        <v>0</v>
      </c>
      <c r="H10" s="203">
        <v>0</v>
      </c>
      <c r="I10" s="203">
        <v>0</v>
      </c>
      <c r="J10" s="203">
        <v>0</v>
      </c>
      <c r="K10" s="292">
        <f>SUM(H10*E10)</f>
        <v>0</v>
      </c>
      <c r="L10" s="75">
        <f>I10*F10</f>
        <v>0</v>
      </c>
      <c r="M10" s="75">
        <f>G10*J10</f>
        <v>0</v>
      </c>
      <c r="N10" s="75"/>
      <c r="O10" s="75"/>
      <c r="P10" s="170">
        <f>SUM(K10:M10)</f>
        <v>0</v>
      </c>
      <c r="Q10" s="168">
        <v>0</v>
      </c>
      <c r="R10" s="168">
        <v>0</v>
      </c>
    </row>
    <row r="11" spans="3:18" ht="12" customHeight="1">
      <c r="C11" s="293" t="s">
        <v>179</v>
      </c>
      <c r="D11" s="169">
        <v>0</v>
      </c>
      <c r="E11" s="153">
        <f>D11/(52*40)</f>
        <v>0</v>
      </c>
      <c r="F11" s="153">
        <f>D11/(32*40)</f>
        <v>0</v>
      </c>
      <c r="G11" s="153">
        <f>D11/(32*40)</f>
        <v>0</v>
      </c>
      <c r="H11" s="204">
        <v>0</v>
      </c>
      <c r="I11" s="204">
        <v>0</v>
      </c>
      <c r="J11" s="204">
        <v>0</v>
      </c>
      <c r="K11" s="292">
        <f>SUM(H11*E11)</f>
        <v>0</v>
      </c>
      <c r="L11" s="75">
        <f>I11*F11</f>
        <v>0</v>
      </c>
      <c r="M11" s="75">
        <f>G11*J11</f>
        <v>0</v>
      </c>
      <c r="N11" s="75"/>
      <c r="O11" s="75"/>
      <c r="P11" s="170">
        <f>SUM(K11:M11)</f>
        <v>0</v>
      </c>
      <c r="Q11" s="168">
        <v>0</v>
      </c>
      <c r="R11" s="168">
        <v>0</v>
      </c>
    </row>
    <row r="12" spans="3:18" ht="12" customHeight="1">
      <c r="C12" s="345" t="s">
        <v>223</v>
      </c>
      <c r="D12" s="169"/>
      <c r="E12" s="153"/>
      <c r="F12" s="153"/>
      <c r="G12" s="153"/>
      <c r="H12" s="203"/>
      <c r="I12" s="203"/>
      <c r="J12" s="203"/>
      <c r="K12" s="292"/>
      <c r="L12" s="75"/>
      <c r="M12" s="75"/>
      <c r="N12" s="75"/>
      <c r="O12" s="75"/>
      <c r="P12" s="170"/>
      <c r="Q12" s="170"/>
      <c r="R12" s="170"/>
    </row>
    <row r="13" spans="3:18" ht="12" customHeight="1">
      <c r="C13" s="293" t="s">
        <v>179</v>
      </c>
      <c r="D13" s="169">
        <v>0</v>
      </c>
      <c r="E13" s="153">
        <f>D13/(52*40)</f>
        <v>0</v>
      </c>
      <c r="F13" s="153">
        <f>D13/(32*40)</f>
        <v>0</v>
      </c>
      <c r="G13" s="153">
        <f>D13/(32*40)</f>
        <v>0</v>
      </c>
      <c r="H13" s="203">
        <v>0</v>
      </c>
      <c r="I13" s="203">
        <v>0</v>
      </c>
      <c r="J13" s="203">
        <v>0</v>
      </c>
      <c r="K13" s="292">
        <f>SUM(H13*E13)</f>
        <v>0</v>
      </c>
      <c r="L13" s="75"/>
      <c r="M13" s="75"/>
      <c r="N13" s="75"/>
      <c r="O13" s="75"/>
      <c r="P13" s="170">
        <f>SUM(K13:M13)</f>
        <v>0</v>
      </c>
      <c r="Q13" s="170">
        <v>0</v>
      </c>
      <c r="R13" s="170">
        <v>0</v>
      </c>
    </row>
    <row r="14" spans="3:18" ht="12" customHeight="1">
      <c r="C14" s="293" t="s">
        <v>179</v>
      </c>
      <c r="D14" s="169">
        <v>0</v>
      </c>
      <c r="E14" s="153">
        <f>D14/(52*40)</f>
        <v>0</v>
      </c>
      <c r="F14" s="153">
        <f>D14/(32*40)</f>
        <v>0</v>
      </c>
      <c r="G14" s="153">
        <f>D14/(32*40)</f>
        <v>0</v>
      </c>
      <c r="H14" s="203">
        <v>0</v>
      </c>
      <c r="I14" s="203">
        <v>0</v>
      </c>
      <c r="J14" s="203">
        <v>0</v>
      </c>
      <c r="K14" s="292">
        <f>SUM(H14*E14)</f>
        <v>0</v>
      </c>
      <c r="L14" s="75"/>
      <c r="M14" s="75"/>
      <c r="N14" s="75"/>
      <c r="O14" s="75"/>
      <c r="P14" s="346">
        <f>SUM(K14:M14)</f>
        <v>0</v>
      </c>
      <c r="Q14" s="171">
        <v>0</v>
      </c>
      <c r="R14" s="181">
        <v>0</v>
      </c>
    </row>
    <row r="15" spans="2:18" s="31" customFormat="1" ht="12" customHeight="1">
      <c r="B15" s="10"/>
      <c r="C15" s="133"/>
      <c r="D15" s="172"/>
      <c r="E15" s="172"/>
      <c r="F15" s="221" t="s">
        <v>26</v>
      </c>
      <c r="G15" s="173"/>
      <c r="H15" s="173"/>
      <c r="I15" s="134"/>
      <c r="J15" s="134"/>
      <c r="K15" s="281">
        <f>SUM(K9:K11)</f>
        <v>0</v>
      </c>
      <c r="L15" s="281">
        <f>SUM(L9:L11)</f>
        <v>0</v>
      </c>
      <c r="M15" s="127">
        <f>SUM(M9:M11)</f>
        <v>0</v>
      </c>
      <c r="N15" s="127"/>
      <c r="O15" s="142"/>
      <c r="P15" s="219">
        <f>SUM(P9:P14)</f>
        <v>0</v>
      </c>
      <c r="Q15" s="219">
        <f>SUM(Q9:Q14)</f>
        <v>0</v>
      </c>
      <c r="R15" s="219">
        <f>SUM(R9:R14)</f>
        <v>0</v>
      </c>
    </row>
    <row r="16" spans="3:18" ht="12" customHeight="1">
      <c r="C16" s="6"/>
      <c r="D16" s="153"/>
      <c r="E16" s="153"/>
      <c r="F16" s="153"/>
      <c r="G16" s="153"/>
      <c r="H16" s="153"/>
      <c r="I16" s="28"/>
      <c r="J16" s="29"/>
      <c r="K16" s="29"/>
      <c r="L16" s="30"/>
      <c r="M16" s="30"/>
      <c r="N16" s="30"/>
      <c r="O16" s="30"/>
      <c r="P16" s="176"/>
      <c r="Q16" s="178"/>
      <c r="R16" s="178"/>
    </row>
    <row r="17" spans="2:18" ht="12" customHeight="1">
      <c r="B17" s="10" t="s">
        <v>27</v>
      </c>
      <c r="C17" s="31" t="s">
        <v>28</v>
      </c>
      <c r="D17" s="158"/>
      <c r="E17" s="158"/>
      <c r="F17" s="179"/>
      <c r="G17" s="179"/>
      <c r="H17" s="179"/>
      <c r="I17" s="64"/>
      <c r="J17" s="64"/>
      <c r="K17" s="64"/>
      <c r="L17" s="31"/>
      <c r="M17" s="18"/>
      <c r="N17" s="21"/>
      <c r="O17" s="21"/>
      <c r="P17" s="177"/>
      <c r="Q17" s="178"/>
      <c r="R17" s="178"/>
    </row>
    <row r="18" spans="3:18" ht="12" customHeight="1">
      <c r="C18" s="26" t="s">
        <v>34</v>
      </c>
      <c r="D18" s="163"/>
      <c r="E18" s="163"/>
      <c r="F18" s="164"/>
      <c r="G18" s="164"/>
      <c r="H18" s="164"/>
      <c r="I18" s="64"/>
      <c r="J18" s="64"/>
      <c r="K18" s="64"/>
      <c r="L18" s="23"/>
      <c r="M18" s="23"/>
      <c r="N18" s="25"/>
      <c r="O18" s="25"/>
      <c r="P18" s="180"/>
      <c r="Q18" s="181"/>
      <c r="R18" s="181"/>
    </row>
    <row r="19" spans="3:18" ht="12" customHeight="1">
      <c r="C19" s="34" t="s">
        <v>121</v>
      </c>
      <c r="D19" s="169">
        <v>0</v>
      </c>
      <c r="E19" s="153">
        <f>D19/(52*40)</f>
        <v>0</v>
      </c>
      <c r="F19" s="153"/>
      <c r="G19" s="153"/>
      <c r="H19" s="203">
        <v>0</v>
      </c>
      <c r="I19" s="9"/>
      <c r="J19" s="9"/>
      <c r="K19" s="9"/>
      <c r="L19" s="8"/>
      <c r="M19" s="8"/>
      <c r="N19" s="8"/>
      <c r="O19" s="8"/>
      <c r="P19" s="170">
        <f>H19*E19</f>
        <v>0</v>
      </c>
      <c r="Q19" s="168">
        <v>0</v>
      </c>
      <c r="R19" s="168">
        <v>0</v>
      </c>
    </row>
    <row r="20" spans="3:18" ht="12" customHeight="1">
      <c r="C20" s="34" t="s">
        <v>121</v>
      </c>
      <c r="D20" s="169">
        <v>0</v>
      </c>
      <c r="E20" s="153">
        <f>D20/(52*40)</f>
        <v>0</v>
      </c>
      <c r="F20" s="153"/>
      <c r="G20" s="153"/>
      <c r="H20" s="203">
        <v>0</v>
      </c>
      <c r="I20" s="9"/>
      <c r="J20" s="9"/>
      <c r="K20" s="9"/>
      <c r="L20" s="8"/>
      <c r="M20" s="8"/>
      <c r="N20" s="8"/>
      <c r="O20" s="8"/>
      <c r="P20" s="170">
        <f>H20*E20</f>
        <v>0</v>
      </c>
      <c r="Q20" s="168">
        <v>0</v>
      </c>
      <c r="R20" s="168">
        <v>0</v>
      </c>
    </row>
    <row r="21" spans="3:18" ht="12" customHeight="1">
      <c r="C21" s="34" t="s">
        <v>121</v>
      </c>
      <c r="D21" s="169">
        <v>0</v>
      </c>
      <c r="E21" s="153">
        <f>D21/(52*40)</f>
        <v>0</v>
      </c>
      <c r="F21" s="153"/>
      <c r="G21" s="153"/>
      <c r="H21" s="203">
        <v>0</v>
      </c>
      <c r="I21" s="9"/>
      <c r="J21" s="9"/>
      <c r="K21" s="9"/>
      <c r="L21" s="8"/>
      <c r="M21" s="8"/>
      <c r="N21" s="8"/>
      <c r="O21" s="8"/>
      <c r="P21" s="170">
        <f>H21*E21</f>
        <v>0</v>
      </c>
      <c r="Q21" s="168">
        <v>0</v>
      </c>
      <c r="R21" s="168">
        <v>0</v>
      </c>
    </row>
    <row r="22" spans="3:18" ht="12" customHeight="1">
      <c r="C22" s="283" t="s">
        <v>170</v>
      </c>
      <c r="D22" s="158"/>
      <c r="E22" s="158"/>
      <c r="F22" s="153"/>
      <c r="G22" s="151"/>
      <c r="H22" s="203"/>
      <c r="I22" s="20"/>
      <c r="J22" s="20"/>
      <c r="K22" s="20"/>
      <c r="L22" s="62"/>
      <c r="M22" s="62"/>
      <c r="N22" s="62"/>
      <c r="O22" s="62"/>
      <c r="P22" s="282">
        <f>SUM(P19:P21)</f>
        <v>0</v>
      </c>
      <c r="Q22" s="282">
        <f>SUM(Q19:Q21)</f>
        <v>0</v>
      </c>
      <c r="R22" s="282">
        <f>SUM(R19:R21)</f>
        <v>0</v>
      </c>
    </row>
    <row r="23" spans="3:18" ht="12" customHeight="1">
      <c r="C23" s="212" t="s">
        <v>48</v>
      </c>
      <c r="D23" s="163"/>
      <c r="E23" s="163"/>
      <c r="F23" s="154"/>
      <c r="G23" s="164"/>
      <c r="H23" s="203"/>
      <c r="I23" s="33"/>
      <c r="J23" s="33"/>
      <c r="K23" s="33"/>
      <c r="L23" s="23"/>
      <c r="M23" s="23"/>
      <c r="N23" s="23"/>
      <c r="O23" s="23"/>
      <c r="P23" s="170"/>
      <c r="Q23" s="168"/>
      <c r="R23" s="168"/>
    </row>
    <row r="24" spans="3:18" ht="12" customHeight="1">
      <c r="C24" s="34" t="s">
        <v>121</v>
      </c>
      <c r="D24" s="169">
        <v>0</v>
      </c>
      <c r="E24" s="153">
        <f>D24/(52*40)</f>
        <v>0</v>
      </c>
      <c r="F24" s="153"/>
      <c r="G24" s="153"/>
      <c r="H24" s="203">
        <v>0</v>
      </c>
      <c r="I24" s="9"/>
      <c r="J24" s="9"/>
      <c r="K24" s="9"/>
      <c r="L24" s="8"/>
      <c r="M24" s="8"/>
      <c r="N24" s="8"/>
      <c r="O24" s="8"/>
      <c r="P24" s="170">
        <f>H24*E24</f>
        <v>0</v>
      </c>
      <c r="Q24" s="168">
        <v>0</v>
      </c>
      <c r="R24" s="168">
        <v>0</v>
      </c>
    </row>
    <row r="25" spans="3:18" ht="12" customHeight="1">
      <c r="C25" s="34" t="s">
        <v>121</v>
      </c>
      <c r="D25" s="169">
        <v>0</v>
      </c>
      <c r="E25" s="153">
        <f>D25/(52*40)</f>
        <v>0</v>
      </c>
      <c r="F25" s="153"/>
      <c r="G25" s="153"/>
      <c r="H25" s="203">
        <v>0</v>
      </c>
      <c r="I25" s="9"/>
      <c r="J25" s="9"/>
      <c r="K25" s="9"/>
      <c r="L25" s="8"/>
      <c r="M25" s="8"/>
      <c r="N25" s="8"/>
      <c r="O25" s="8"/>
      <c r="P25" s="170">
        <f>H25*E25</f>
        <v>0</v>
      </c>
      <c r="Q25" s="168">
        <v>0</v>
      </c>
      <c r="R25" s="168">
        <v>0</v>
      </c>
    </row>
    <row r="26" spans="3:18" ht="12" customHeight="1">
      <c r="C26" s="34" t="s">
        <v>121</v>
      </c>
      <c r="D26" s="169">
        <v>0</v>
      </c>
      <c r="E26" s="153">
        <f>D26/(52*40)</f>
        <v>0</v>
      </c>
      <c r="F26" s="153"/>
      <c r="G26" s="153"/>
      <c r="H26" s="203">
        <v>0</v>
      </c>
      <c r="I26" s="9"/>
      <c r="J26" s="9"/>
      <c r="K26" s="9"/>
      <c r="L26" s="8"/>
      <c r="M26" s="8"/>
      <c r="N26" s="8"/>
      <c r="O26" s="8"/>
      <c r="P26" s="170">
        <f>H26*E26</f>
        <v>0</v>
      </c>
      <c r="Q26" s="168">
        <v>0</v>
      </c>
      <c r="R26" s="168">
        <v>0</v>
      </c>
    </row>
    <row r="27" spans="3:18" ht="12" customHeight="1">
      <c r="C27" s="283" t="s">
        <v>171</v>
      </c>
      <c r="D27" s="169"/>
      <c r="E27" s="169"/>
      <c r="F27" s="153"/>
      <c r="G27" s="169"/>
      <c r="H27" s="203"/>
      <c r="I27" s="20"/>
      <c r="J27" s="20"/>
      <c r="K27" s="20"/>
      <c r="L27" s="62"/>
      <c r="M27" s="62"/>
      <c r="N27" s="62"/>
      <c r="O27" s="62"/>
      <c r="P27" s="282">
        <f>SUM(P24:P26)</f>
        <v>0</v>
      </c>
      <c r="Q27" s="282">
        <f>SUM(Q24:Q26)</f>
        <v>0</v>
      </c>
      <c r="R27" s="282">
        <f>SUM(R24:R26)</f>
        <v>0</v>
      </c>
    </row>
    <row r="28" spans="3:18" ht="12" customHeight="1">
      <c r="C28" s="32" t="s">
        <v>29</v>
      </c>
      <c r="D28" s="153"/>
      <c r="E28" s="153"/>
      <c r="F28" s="154"/>
      <c r="G28" s="154"/>
      <c r="H28" s="203"/>
      <c r="I28" s="33"/>
      <c r="J28" s="33"/>
      <c r="K28" s="33"/>
      <c r="L28" s="23"/>
      <c r="M28" s="23"/>
      <c r="N28" s="23"/>
      <c r="O28" s="23"/>
      <c r="P28" s="170"/>
      <c r="Q28" s="168"/>
      <c r="R28" s="168"/>
    </row>
    <row r="29" spans="3:18" ht="12" customHeight="1">
      <c r="C29" s="34" t="s">
        <v>29</v>
      </c>
      <c r="D29" s="182">
        <v>0</v>
      </c>
      <c r="E29" s="153">
        <f>D29/(52*20)</f>
        <v>0</v>
      </c>
      <c r="F29" s="153"/>
      <c r="G29" s="153"/>
      <c r="H29" s="203">
        <v>0</v>
      </c>
      <c r="I29" s="205"/>
      <c r="J29" s="205"/>
      <c r="K29" s="205"/>
      <c r="L29" s="153"/>
      <c r="M29" s="153"/>
      <c r="N29" s="153"/>
      <c r="O29" s="153"/>
      <c r="P29" s="170">
        <f>H29*E29</f>
        <v>0</v>
      </c>
      <c r="Q29" s="170">
        <v>0</v>
      </c>
      <c r="R29" s="168">
        <v>0</v>
      </c>
    </row>
    <row r="30" spans="3:18" ht="12" customHeight="1">
      <c r="C30" s="34" t="s">
        <v>29</v>
      </c>
      <c r="D30" s="182">
        <v>0</v>
      </c>
      <c r="E30" s="153">
        <f>D30/(52*20)</f>
        <v>0</v>
      </c>
      <c r="F30" s="153"/>
      <c r="G30" s="153"/>
      <c r="H30" s="203">
        <v>0</v>
      </c>
      <c r="I30" s="205"/>
      <c r="J30" s="205"/>
      <c r="K30" s="205"/>
      <c r="L30" s="153"/>
      <c r="M30" s="153"/>
      <c r="N30" s="153"/>
      <c r="O30" s="153"/>
      <c r="P30" s="170">
        <f>H30*E30</f>
        <v>0</v>
      </c>
      <c r="Q30" s="170">
        <v>0</v>
      </c>
      <c r="R30" s="168">
        <v>0</v>
      </c>
    </row>
    <row r="31" spans="3:18" ht="12" customHeight="1">
      <c r="C31" s="34" t="s">
        <v>29</v>
      </c>
      <c r="D31" s="182">
        <v>0</v>
      </c>
      <c r="E31" s="153">
        <f>D31/(52*20)</f>
        <v>0</v>
      </c>
      <c r="F31" s="153"/>
      <c r="G31" s="153"/>
      <c r="H31" s="203">
        <v>0</v>
      </c>
      <c r="I31" s="205"/>
      <c r="J31" s="205"/>
      <c r="K31" s="205"/>
      <c r="L31" s="8"/>
      <c r="M31" s="8"/>
      <c r="N31" s="8"/>
      <c r="O31" s="8"/>
      <c r="P31" s="170">
        <f>H31*E31</f>
        <v>0</v>
      </c>
      <c r="Q31" s="170">
        <v>0</v>
      </c>
      <c r="R31" s="168">
        <v>0</v>
      </c>
    </row>
    <row r="32" spans="3:18" ht="12" customHeight="1">
      <c r="C32" s="283" t="s">
        <v>172</v>
      </c>
      <c r="D32" s="182"/>
      <c r="E32" s="182"/>
      <c r="F32" s="153"/>
      <c r="G32" s="153"/>
      <c r="H32" s="153"/>
      <c r="I32" s="205"/>
      <c r="J32" s="205"/>
      <c r="K32" s="205"/>
      <c r="L32" s="8"/>
      <c r="M32" s="8"/>
      <c r="N32" s="8"/>
      <c r="O32" s="8"/>
      <c r="P32" s="282">
        <f>SUM(P29:P31)</f>
        <v>0</v>
      </c>
      <c r="Q32" s="282">
        <f>SUM(Q29:Q31)</f>
        <v>0</v>
      </c>
      <c r="R32" s="282">
        <f>SUM(R29:R31)</f>
        <v>0</v>
      </c>
    </row>
    <row r="33" spans="2:18" s="31" customFormat="1" ht="12" customHeight="1">
      <c r="B33" s="10"/>
      <c r="D33" s="173"/>
      <c r="E33" s="173"/>
      <c r="F33" s="234" t="s">
        <v>30</v>
      </c>
      <c r="G33" s="175"/>
      <c r="H33" s="175"/>
      <c r="I33" s="35"/>
      <c r="J33" s="136"/>
      <c r="K33" s="137">
        <f>K15</f>
        <v>0</v>
      </c>
      <c r="L33" s="137">
        <f>L15</f>
        <v>0</v>
      </c>
      <c r="M33" s="138">
        <f>M15</f>
        <v>0</v>
      </c>
      <c r="N33" s="138"/>
      <c r="O33" s="138"/>
      <c r="P33" s="174">
        <f>SUM(P15+P22+P27+P32)</f>
        <v>0</v>
      </c>
      <c r="Q33" s="174">
        <f>SUM(Q15+Q22+Q27+Q32)</f>
        <v>0</v>
      </c>
      <c r="R33" s="174">
        <f>SUM(R15+R22+R27+R32)</f>
        <v>0</v>
      </c>
    </row>
    <row r="34" spans="3:18" ht="12" customHeight="1">
      <c r="C34" s="31"/>
      <c r="D34" s="173"/>
      <c r="E34" s="173"/>
      <c r="F34" s="175"/>
      <c r="G34" s="175"/>
      <c r="H34" s="175"/>
      <c r="I34" s="35"/>
      <c r="J34" s="64"/>
      <c r="K34" s="64"/>
      <c r="L34" s="67"/>
      <c r="M34" s="68"/>
      <c r="N34" s="68"/>
      <c r="O34" s="69"/>
      <c r="P34" s="177"/>
      <c r="Q34" s="178"/>
      <c r="R34" s="178"/>
    </row>
    <row r="35" spans="2:18" ht="12" customHeight="1">
      <c r="B35" s="10" t="s">
        <v>31</v>
      </c>
      <c r="C35" s="31" t="s">
        <v>4</v>
      </c>
      <c r="D35" s="173"/>
      <c r="E35" s="173"/>
      <c r="F35" s="183" t="s">
        <v>32</v>
      </c>
      <c r="G35" s="184"/>
      <c r="H35" s="184"/>
      <c r="I35" s="148"/>
      <c r="J35" s="35"/>
      <c r="K35" s="35"/>
      <c r="L35" s="65"/>
      <c r="M35" s="65"/>
      <c r="N35" s="65"/>
      <c r="O35" s="65"/>
      <c r="P35" s="177"/>
      <c r="Q35" s="178"/>
      <c r="R35" s="178"/>
    </row>
    <row r="36" spans="3:18" ht="12" customHeight="1">
      <c r="C36" s="31"/>
      <c r="D36" s="173"/>
      <c r="E36" s="173"/>
      <c r="F36" s="183" t="s">
        <v>33</v>
      </c>
      <c r="G36" s="183"/>
      <c r="H36" s="183"/>
      <c r="I36" s="149"/>
      <c r="J36" s="35"/>
      <c r="K36" s="35"/>
      <c r="L36" s="65"/>
      <c r="M36" s="65"/>
      <c r="N36" s="65"/>
      <c r="O36" s="65"/>
      <c r="P36" s="180"/>
      <c r="Q36" s="181"/>
      <c r="R36" s="178"/>
    </row>
    <row r="37" spans="3:18" ht="12" customHeight="1">
      <c r="C37" s="16" t="s">
        <v>101</v>
      </c>
      <c r="D37" s="153"/>
      <c r="E37" s="153"/>
      <c r="F37" s="60">
        <f>SUM(Rates!E38)</f>
        <v>0.309</v>
      </c>
      <c r="G37" s="60"/>
      <c r="H37" s="60"/>
      <c r="I37" s="60"/>
      <c r="J37" s="36"/>
      <c r="K37" s="80">
        <f aca="true" t="shared" si="0" ref="K37:M39">K9*$F$37</f>
        <v>0</v>
      </c>
      <c r="L37" s="80">
        <f t="shared" si="0"/>
        <v>0</v>
      </c>
      <c r="M37" s="80">
        <f t="shared" si="0"/>
        <v>0</v>
      </c>
      <c r="N37" s="80"/>
      <c r="O37" s="80"/>
      <c r="P37" s="245">
        <f>SUM(K37:O37)</f>
        <v>0</v>
      </c>
      <c r="Q37" s="245">
        <f>Q9*$F$37</f>
        <v>0</v>
      </c>
      <c r="R37" s="185">
        <v>0</v>
      </c>
    </row>
    <row r="38" spans="3:18" ht="12" customHeight="1">
      <c r="C38" s="16" t="s">
        <v>179</v>
      </c>
      <c r="D38" s="153"/>
      <c r="E38" s="153"/>
      <c r="F38" s="60">
        <f>SUM(Rates!E38)</f>
        <v>0.309</v>
      </c>
      <c r="G38" s="60"/>
      <c r="H38" s="60"/>
      <c r="I38" s="60"/>
      <c r="J38" s="36"/>
      <c r="K38" s="80">
        <f t="shared" si="0"/>
        <v>0</v>
      </c>
      <c r="L38" s="80">
        <f t="shared" si="0"/>
        <v>0</v>
      </c>
      <c r="M38" s="80">
        <f t="shared" si="0"/>
        <v>0</v>
      </c>
      <c r="N38" s="80"/>
      <c r="O38" s="80"/>
      <c r="P38" s="245">
        <f>SUM(K38:O38)</f>
        <v>0</v>
      </c>
      <c r="Q38" s="290">
        <f>Q10*$F$37</f>
        <v>0</v>
      </c>
      <c r="R38" s="168">
        <v>0</v>
      </c>
    </row>
    <row r="39" spans="3:18" ht="12" customHeight="1">
      <c r="C39" s="16" t="s">
        <v>179</v>
      </c>
      <c r="D39" s="153"/>
      <c r="E39" s="153"/>
      <c r="F39" s="60">
        <f>SUM(Rates!E38)</f>
        <v>0.309</v>
      </c>
      <c r="G39" s="60"/>
      <c r="H39" s="60"/>
      <c r="I39" s="60"/>
      <c r="J39" s="36"/>
      <c r="K39" s="80">
        <f t="shared" si="0"/>
        <v>0</v>
      </c>
      <c r="L39" s="80">
        <f t="shared" si="0"/>
        <v>0</v>
      </c>
      <c r="M39" s="80">
        <f t="shared" si="0"/>
        <v>0</v>
      </c>
      <c r="N39" s="80"/>
      <c r="O39" s="80"/>
      <c r="P39" s="245">
        <f>SUM(K39:O39)</f>
        <v>0</v>
      </c>
      <c r="Q39" s="245">
        <f>Q11*$F$37</f>
        <v>0</v>
      </c>
      <c r="R39" s="289">
        <v>0</v>
      </c>
    </row>
    <row r="40" spans="3:18" ht="12" customHeight="1">
      <c r="C40" s="294" t="s">
        <v>222</v>
      </c>
      <c r="D40" s="153"/>
      <c r="E40" s="153"/>
      <c r="F40" s="60">
        <f>SUM(Rates!E40)</f>
        <v>0.36399999999999993</v>
      </c>
      <c r="G40" s="60"/>
      <c r="H40" s="60"/>
      <c r="I40" s="60"/>
      <c r="J40" s="36"/>
      <c r="K40" s="80">
        <f>(K13+K14)*$F$40</f>
        <v>0</v>
      </c>
      <c r="L40" s="80"/>
      <c r="M40" s="80"/>
      <c r="N40" s="80"/>
      <c r="O40" s="80"/>
      <c r="P40" s="245">
        <f>SUM(K40:O40)</f>
        <v>0</v>
      </c>
      <c r="Q40" s="245">
        <f>(Q13+Q14)*$F$37</f>
        <v>0</v>
      </c>
      <c r="R40" s="289">
        <v>0</v>
      </c>
    </row>
    <row r="41" spans="3:18" ht="12" customHeight="1">
      <c r="C41" s="16" t="s">
        <v>34</v>
      </c>
      <c r="D41" s="153"/>
      <c r="E41" s="153"/>
      <c r="F41" s="60">
        <f>SUM(Rates!E39)</f>
        <v>0.3175</v>
      </c>
      <c r="G41" s="60"/>
      <c r="H41" s="60"/>
      <c r="I41" s="60"/>
      <c r="J41" s="36"/>
      <c r="K41" s="36"/>
      <c r="L41" s="79"/>
      <c r="M41" s="80"/>
      <c r="N41" s="79"/>
      <c r="O41" s="80"/>
      <c r="P41" s="170">
        <f>SUM(P22*F41)</f>
        <v>0</v>
      </c>
      <c r="Q41" s="168">
        <f>SUM(Q22*F41)</f>
        <v>0</v>
      </c>
      <c r="R41" s="168">
        <v>0</v>
      </c>
    </row>
    <row r="42" spans="3:18" ht="12" customHeight="1">
      <c r="C42" s="16" t="s">
        <v>122</v>
      </c>
      <c r="D42" s="153"/>
      <c r="E42" s="153"/>
      <c r="F42" s="60">
        <f>SUM(Rates!E41)</f>
        <v>0.41050000000000003</v>
      </c>
      <c r="G42" s="60"/>
      <c r="H42" s="60"/>
      <c r="I42" s="60"/>
      <c r="J42" s="36"/>
      <c r="K42" s="36"/>
      <c r="L42" s="79"/>
      <c r="M42" s="80"/>
      <c r="N42" s="79"/>
      <c r="O42" s="80"/>
      <c r="P42" s="170">
        <f>SUM(P27*F42)</f>
        <v>0</v>
      </c>
      <c r="Q42" s="168">
        <f>SUM(Q27*F42)</f>
        <v>0</v>
      </c>
      <c r="R42" s="168">
        <v>0</v>
      </c>
    </row>
    <row r="43" spans="3:18" ht="12" customHeight="1">
      <c r="C43" s="16" t="s">
        <v>29</v>
      </c>
      <c r="D43" s="153"/>
      <c r="E43" s="153"/>
      <c r="F43" s="60">
        <f>SUM(Rates!E42)</f>
        <v>0.0705</v>
      </c>
      <c r="G43" s="60"/>
      <c r="H43" s="60"/>
      <c r="I43" s="60"/>
      <c r="J43" s="36"/>
      <c r="K43" s="36"/>
      <c r="L43" s="80"/>
      <c r="M43" s="80"/>
      <c r="N43" s="80"/>
      <c r="O43" s="80"/>
      <c r="P43" s="170">
        <f>SUM(P32*F43)</f>
        <v>0</v>
      </c>
      <c r="Q43" s="168">
        <f>SUM(Q32*F43)</f>
        <v>0</v>
      </c>
      <c r="R43" s="168">
        <v>0</v>
      </c>
    </row>
    <row r="44" spans="2:18" s="31" customFormat="1" ht="12" customHeight="1">
      <c r="B44" s="10"/>
      <c r="D44" s="173"/>
      <c r="E44" s="173"/>
      <c r="F44" s="222" t="s">
        <v>49</v>
      </c>
      <c r="G44" s="175"/>
      <c r="H44" s="175"/>
      <c r="I44" s="35"/>
      <c r="J44" s="136"/>
      <c r="K44" s="137">
        <f>SUM(K37:K43)</f>
        <v>0</v>
      </c>
      <c r="L44" s="137">
        <f>SUM(L37:L43)</f>
        <v>0</v>
      </c>
      <c r="M44" s="138">
        <f>SUM(M37:M43)</f>
        <v>0</v>
      </c>
      <c r="N44" s="138"/>
      <c r="O44" s="138"/>
      <c r="P44" s="174">
        <f>SUM(P37:P43)</f>
        <v>0</v>
      </c>
      <c r="Q44" s="174">
        <f>SUM(Q37:Q43)</f>
        <v>0</v>
      </c>
      <c r="R44" s="174">
        <f>SUM(R37:R43)</f>
        <v>0</v>
      </c>
    </row>
    <row r="45" spans="2:18" s="38" customFormat="1" ht="12" customHeight="1">
      <c r="B45" s="37"/>
      <c r="D45" s="187"/>
      <c r="E45" s="187"/>
      <c r="F45"/>
      <c r="G45" s="186"/>
      <c r="H45" s="186"/>
      <c r="I45" s="39"/>
      <c r="J45" s="39"/>
      <c r="K45" s="39"/>
      <c r="L45" s="70"/>
      <c r="M45" s="70"/>
      <c r="N45" s="70"/>
      <c r="O45" s="70"/>
      <c r="P45" s="220"/>
      <c r="Q45" s="176"/>
      <c r="R45" s="188"/>
    </row>
    <row r="46" spans="2:18" s="41" customFormat="1" ht="12" customHeight="1">
      <c r="B46" s="40"/>
      <c r="D46" s="190"/>
      <c r="E46" s="190"/>
      <c r="F46" s="222" t="s">
        <v>35</v>
      </c>
      <c r="G46" s="189"/>
      <c r="H46" s="189"/>
      <c r="I46" s="42"/>
      <c r="J46" s="136"/>
      <c r="K46" s="137">
        <f>K33+K44</f>
        <v>0</v>
      </c>
      <c r="L46" s="137">
        <f>L33+L44</f>
        <v>0</v>
      </c>
      <c r="M46" s="138">
        <f>M33+M44</f>
        <v>0</v>
      </c>
      <c r="N46" s="138"/>
      <c r="O46" s="138"/>
      <c r="P46" s="191">
        <f>P33+P44</f>
        <v>0</v>
      </c>
      <c r="Q46" s="191">
        <f>Q33+Q44</f>
        <v>0</v>
      </c>
      <c r="R46" s="191">
        <f>R33+R44</f>
        <v>0</v>
      </c>
    </row>
    <row r="47" spans="2:18" s="38" customFormat="1" ht="12" customHeight="1">
      <c r="B47" s="37"/>
      <c r="D47" s="187"/>
      <c r="E47" s="187"/>
      <c r="F47" s="186"/>
      <c r="G47" s="186"/>
      <c r="H47" s="186"/>
      <c r="I47" s="39"/>
      <c r="J47" s="39"/>
      <c r="K47" s="39"/>
      <c r="L47" s="70"/>
      <c r="M47" s="70"/>
      <c r="N47" s="70"/>
      <c r="O47" s="70"/>
      <c r="P47" s="176"/>
      <c r="Q47" s="188"/>
      <c r="R47" s="188"/>
    </row>
    <row r="48" spans="2:18" s="31" customFormat="1" ht="12" customHeight="1">
      <c r="B48" s="10" t="s">
        <v>36</v>
      </c>
      <c r="C48" s="31" t="s">
        <v>128</v>
      </c>
      <c r="D48" s="173"/>
      <c r="E48" s="173"/>
      <c r="F48" s="189"/>
      <c r="G48" s="150"/>
      <c r="H48" s="150"/>
      <c r="I48" s="43"/>
      <c r="J48" s="44"/>
      <c r="K48" s="44"/>
      <c r="L48" s="71"/>
      <c r="M48" s="71"/>
      <c r="N48" s="71"/>
      <c r="O48" s="71"/>
      <c r="P48" s="191">
        <v>0</v>
      </c>
      <c r="Q48" s="191">
        <v>0</v>
      </c>
      <c r="R48" s="191">
        <v>0</v>
      </c>
    </row>
    <row r="49" spans="2:18" s="31" customFormat="1" ht="12" customHeight="1">
      <c r="B49" s="10"/>
      <c r="D49" s="173"/>
      <c r="E49" s="173"/>
      <c r="F49" s="175"/>
      <c r="G49" s="175"/>
      <c r="H49" s="175"/>
      <c r="I49" s="35"/>
      <c r="J49" s="35"/>
      <c r="K49" s="35"/>
      <c r="L49" s="65"/>
      <c r="M49" s="65"/>
      <c r="N49" s="65"/>
      <c r="O49" s="65"/>
      <c r="P49" s="192" t="s">
        <v>2</v>
      </c>
      <c r="Q49" s="193"/>
      <c r="R49" s="194"/>
    </row>
    <row r="50" spans="2:18" s="47" customFormat="1" ht="12" customHeight="1">
      <c r="B50" s="10" t="s">
        <v>37</v>
      </c>
      <c r="C50" s="46" t="s">
        <v>0</v>
      </c>
      <c r="D50" s="196"/>
      <c r="E50" s="196"/>
      <c r="F50" s="189"/>
      <c r="G50" s="150"/>
      <c r="H50" s="150"/>
      <c r="I50" s="43"/>
      <c r="J50" s="44"/>
      <c r="K50" s="44"/>
      <c r="L50" s="71"/>
      <c r="M50" s="71"/>
      <c r="N50" s="71"/>
      <c r="O50" s="71"/>
      <c r="P50" s="191">
        <v>0</v>
      </c>
      <c r="Q50" s="191">
        <v>0</v>
      </c>
      <c r="R50" s="191">
        <v>0</v>
      </c>
    </row>
    <row r="51" spans="2:18" s="47" customFormat="1" ht="12" customHeight="1">
      <c r="B51" s="10"/>
      <c r="C51" s="48"/>
      <c r="D51" s="197"/>
      <c r="E51" s="197"/>
      <c r="F51" s="195"/>
      <c r="G51" s="195"/>
      <c r="H51" s="195"/>
      <c r="I51" s="49"/>
      <c r="J51" s="49"/>
      <c r="K51" s="49"/>
      <c r="L51" s="72"/>
      <c r="M51" s="72"/>
      <c r="N51" s="72"/>
      <c r="O51" s="72"/>
      <c r="P51" s="198"/>
      <c r="Q51" s="193"/>
      <c r="R51" s="193"/>
    </row>
    <row r="52" spans="2:18" s="47" customFormat="1" ht="12" customHeight="1">
      <c r="B52" s="10" t="s">
        <v>38</v>
      </c>
      <c r="C52" s="46" t="s">
        <v>138</v>
      </c>
      <c r="D52" s="197"/>
      <c r="E52" s="197"/>
      <c r="F52" s="195"/>
      <c r="G52" s="195"/>
      <c r="H52" s="195"/>
      <c r="I52" s="49"/>
      <c r="J52" s="49"/>
      <c r="K52" s="49"/>
      <c r="L52" s="72"/>
      <c r="M52" s="72"/>
      <c r="N52" s="72"/>
      <c r="O52" s="72"/>
      <c r="P52" s="191">
        <v>0</v>
      </c>
      <c r="Q52" s="191">
        <v>0</v>
      </c>
      <c r="R52" s="191">
        <v>0</v>
      </c>
    </row>
    <row r="53" spans="2:18" s="47" customFormat="1" ht="12" customHeight="1">
      <c r="B53" s="10"/>
      <c r="C53" s="48"/>
      <c r="D53" s="197"/>
      <c r="E53" s="197"/>
      <c r="F53" s="195"/>
      <c r="G53" s="195"/>
      <c r="H53" s="195"/>
      <c r="I53" s="49"/>
      <c r="J53" s="49"/>
      <c r="K53" s="49"/>
      <c r="L53" s="72"/>
      <c r="M53" s="72"/>
      <c r="N53" s="72"/>
      <c r="O53" s="72"/>
      <c r="P53" s="198"/>
      <c r="Q53" s="193"/>
      <c r="R53" s="193"/>
    </row>
    <row r="54" spans="2:18" s="31" customFormat="1" ht="12" customHeight="1">
      <c r="B54" s="10" t="s">
        <v>126</v>
      </c>
      <c r="C54" s="31" t="s">
        <v>86</v>
      </c>
      <c r="D54" s="173"/>
      <c r="E54" s="173"/>
      <c r="F54" s="189"/>
      <c r="G54" s="150"/>
      <c r="H54" s="150"/>
      <c r="I54" s="43"/>
      <c r="J54" s="44"/>
      <c r="K54" s="44"/>
      <c r="L54" s="71"/>
      <c r="M54" s="71"/>
      <c r="N54" s="71"/>
      <c r="O54" s="71"/>
      <c r="P54" s="191">
        <v>0</v>
      </c>
      <c r="Q54" s="191">
        <v>0</v>
      </c>
      <c r="R54" s="191">
        <v>0</v>
      </c>
    </row>
    <row r="55" spans="2:18" s="38" customFormat="1" ht="12" customHeight="1">
      <c r="B55" s="37"/>
      <c r="D55" s="187"/>
      <c r="E55" s="187"/>
      <c r="F55" s="186"/>
      <c r="G55" s="186"/>
      <c r="H55" s="186"/>
      <c r="I55" s="39"/>
      <c r="J55" s="39"/>
      <c r="K55" s="39"/>
      <c r="L55" s="70"/>
      <c r="M55" s="70"/>
      <c r="N55" s="70"/>
      <c r="O55" s="70"/>
      <c r="P55" s="176"/>
      <c r="Q55" s="188"/>
      <c r="R55" s="188"/>
    </row>
    <row r="56" spans="2:18" s="31" customFormat="1" ht="12" customHeight="1">
      <c r="B56" s="10" t="s">
        <v>127</v>
      </c>
      <c r="C56" s="50" t="s">
        <v>39</v>
      </c>
      <c r="D56" s="200"/>
      <c r="E56" s="200"/>
      <c r="F56" s="186"/>
      <c r="G56" s="150"/>
      <c r="H56" s="150"/>
      <c r="I56" s="43"/>
      <c r="J56" s="44"/>
      <c r="K56" s="44"/>
      <c r="L56" s="71"/>
      <c r="M56" s="71"/>
      <c r="N56" s="71"/>
      <c r="O56" s="71"/>
      <c r="P56" s="192"/>
      <c r="Q56" s="194"/>
      <c r="R56" s="194"/>
    </row>
    <row r="57" spans="2:18" ht="12" customHeight="1">
      <c r="B57" s="51"/>
      <c r="C57" s="178" t="s">
        <v>40</v>
      </c>
      <c r="D57" s="153"/>
      <c r="E57" s="153"/>
      <c r="F57" s="154"/>
      <c r="G57" s="154"/>
      <c r="H57" s="154"/>
      <c r="I57" s="28"/>
      <c r="J57" s="28"/>
      <c r="K57" s="28"/>
      <c r="L57" s="27"/>
      <c r="M57" s="27"/>
      <c r="N57" s="27"/>
      <c r="O57" s="27"/>
      <c r="P57" s="296">
        <v>0</v>
      </c>
      <c r="Q57" s="185">
        <v>0</v>
      </c>
      <c r="R57" s="185">
        <v>0</v>
      </c>
    </row>
    <row r="58" spans="2:18" ht="12" customHeight="1">
      <c r="B58" s="51"/>
      <c r="C58" s="31" t="s">
        <v>140</v>
      </c>
      <c r="D58" s="153"/>
      <c r="E58" s="153"/>
      <c r="F58" s="154"/>
      <c r="G58" s="154"/>
      <c r="H58" s="154"/>
      <c r="I58" s="28"/>
      <c r="J58" s="28"/>
      <c r="K58" s="28"/>
      <c r="L58" s="27"/>
      <c r="M58" s="27"/>
      <c r="N58" s="27"/>
      <c r="O58" s="27"/>
      <c r="P58" s="297">
        <v>0</v>
      </c>
      <c r="Q58" s="168">
        <v>0</v>
      </c>
      <c r="R58" s="168">
        <v>0</v>
      </c>
    </row>
    <row r="59" spans="2:18" ht="12" customHeight="1">
      <c r="B59" s="51"/>
      <c r="C59" s="280" t="s">
        <v>148</v>
      </c>
      <c r="D59" s="214"/>
      <c r="E59" s="214"/>
      <c r="F59" s="154"/>
      <c r="G59" s="154"/>
      <c r="H59" s="154"/>
      <c r="I59" s="28"/>
      <c r="J59" s="28"/>
      <c r="K59" s="28"/>
      <c r="L59" s="27"/>
      <c r="M59" s="27"/>
      <c r="N59" s="27"/>
      <c r="O59" s="27"/>
      <c r="P59" s="298">
        <v>0</v>
      </c>
      <c r="Q59" s="168">
        <v>0</v>
      </c>
      <c r="R59" s="168">
        <v>0</v>
      </c>
    </row>
    <row r="60" spans="2:18" ht="12" customHeight="1">
      <c r="B60" s="51"/>
      <c r="C60" s="16" t="s">
        <v>129</v>
      </c>
      <c r="F60" s="154"/>
      <c r="G60" s="154"/>
      <c r="H60" s="154"/>
      <c r="I60" s="28"/>
      <c r="J60" s="28"/>
      <c r="K60" s="28"/>
      <c r="L60" s="27"/>
      <c r="M60" s="27"/>
      <c r="N60" s="27"/>
      <c r="O60" s="27"/>
      <c r="P60" s="297">
        <v>0</v>
      </c>
      <c r="Q60" s="168">
        <v>0</v>
      </c>
      <c r="R60" s="168">
        <v>0</v>
      </c>
    </row>
    <row r="61" spans="2:18" s="38" customFormat="1" ht="12" customHeight="1">
      <c r="B61" s="37"/>
      <c r="C61" s="154" t="str">
        <f>'Year 1'!C60</f>
        <v>Other:  </v>
      </c>
      <c r="D61" s="186"/>
      <c r="E61" s="186"/>
      <c r="F61" s="186"/>
      <c r="G61" s="186"/>
      <c r="H61" s="186"/>
      <c r="I61" s="52"/>
      <c r="J61" s="52"/>
      <c r="K61" s="52"/>
      <c r="L61" s="70"/>
      <c r="M61" s="70"/>
      <c r="N61" s="70"/>
      <c r="O61" s="70"/>
      <c r="P61" s="297">
        <v>0</v>
      </c>
      <c r="Q61" s="168">
        <v>0</v>
      </c>
      <c r="R61" s="300">
        <v>0</v>
      </c>
    </row>
    <row r="62" spans="2:18" s="38" customFormat="1" ht="12" customHeight="1">
      <c r="B62" s="37"/>
      <c r="C62" s="154" t="str">
        <f>'Year 1'!C61</f>
        <v>Other:  </v>
      </c>
      <c r="D62" s="186"/>
      <c r="E62" s="186"/>
      <c r="F62" s="186"/>
      <c r="G62" s="186"/>
      <c r="H62" s="186"/>
      <c r="I62" s="52"/>
      <c r="J62" s="52"/>
      <c r="K62" s="52"/>
      <c r="L62" s="70"/>
      <c r="M62" s="70"/>
      <c r="N62" s="70"/>
      <c r="O62" s="70"/>
      <c r="P62" s="299">
        <v>0</v>
      </c>
      <c r="Q62" s="171">
        <v>0</v>
      </c>
      <c r="R62" s="217">
        <v>0</v>
      </c>
    </row>
    <row r="63" spans="2:18" s="41" customFormat="1" ht="12" customHeight="1">
      <c r="B63" s="40"/>
      <c r="C63" s="154"/>
      <c r="D63" s="189"/>
      <c r="E63" s="189"/>
      <c r="F63" s="189"/>
      <c r="G63" s="189"/>
      <c r="H63" s="189"/>
      <c r="I63" s="53"/>
      <c r="J63" s="232" t="s">
        <v>41</v>
      </c>
      <c r="K63" s="232"/>
      <c r="L63" s="73"/>
      <c r="M63" s="73"/>
      <c r="N63" s="73"/>
      <c r="O63" s="73"/>
      <c r="P63" s="295">
        <f>SUM(P57:P62)</f>
        <v>0</v>
      </c>
      <c r="Q63" s="295">
        <f>SUM(Q57:Q62)</f>
        <v>0</v>
      </c>
      <c r="R63" s="295">
        <f>SUM(R57:R62)</f>
        <v>0</v>
      </c>
    </row>
    <row r="64" spans="3:18" ht="12" customHeight="1">
      <c r="C64" s="55"/>
      <c r="D64" s="201"/>
      <c r="E64" s="201"/>
      <c r="I64" s="56"/>
      <c r="J64" s="57"/>
      <c r="K64" s="57"/>
      <c r="L64" s="15"/>
      <c r="M64" s="15"/>
      <c r="N64" s="15"/>
      <c r="O64" s="107"/>
      <c r="P64" s="177"/>
      <c r="Q64" s="178"/>
      <c r="R64" s="178"/>
    </row>
    <row r="65" spans="2:18" s="31" customFormat="1" ht="12" customHeight="1">
      <c r="B65" s="10" t="s">
        <v>42</v>
      </c>
      <c r="C65" s="31" t="s">
        <v>43</v>
      </c>
      <c r="D65" s="175"/>
      <c r="E65" s="175"/>
      <c r="F65" s="175"/>
      <c r="G65" s="175"/>
      <c r="H65" s="175"/>
      <c r="I65" s="35"/>
      <c r="J65" s="35"/>
      <c r="K65" s="35"/>
      <c r="L65" s="65"/>
      <c r="M65" s="65"/>
      <c r="N65" s="65"/>
      <c r="O65" s="65"/>
      <c r="P65" s="174">
        <f>P63+P54+P52+P50+P48+P46</f>
        <v>0</v>
      </c>
      <c r="Q65" s="174">
        <f>Q63+Q54+Q50+Q46+Q48+Q52</f>
        <v>0</v>
      </c>
      <c r="R65" s="174">
        <f>R63+R54+R50+R46+R52+R48</f>
        <v>0</v>
      </c>
    </row>
    <row r="66" spans="6:19" ht="25.5">
      <c r="F66" s="202" t="s">
        <v>9</v>
      </c>
      <c r="G66" s="202"/>
      <c r="H66" s="202"/>
      <c r="I66" s="56"/>
      <c r="J66" s="287" t="s">
        <v>184</v>
      </c>
      <c r="K66" s="287" t="s">
        <v>185</v>
      </c>
      <c r="L66" s="285" t="s">
        <v>186</v>
      </c>
      <c r="M66" s="286"/>
      <c r="N66" s="286"/>
      <c r="O66" s="15"/>
      <c r="P66" s="177"/>
      <c r="Q66" s="178"/>
      <c r="R66" s="178"/>
      <c r="S66" s="106"/>
    </row>
    <row r="67" spans="2:18" s="31" customFormat="1" ht="12" customHeight="1">
      <c r="B67" s="10" t="s">
        <v>44</v>
      </c>
      <c r="C67" s="31" t="s">
        <v>45</v>
      </c>
      <c r="D67" s="164"/>
      <c r="E67" s="164"/>
      <c r="F67" s="235">
        <f>SUM(Rates!E46)</f>
        <v>0.605</v>
      </c>
      <c r="G67" s="187"/>
      <c r="H67" s="187"/>
      <c r="I67" s="58"/>
      <c r="J67" s="284">
        <f>SUM(P33)</f>
        <v>0</v>
      </c>
      <c r="K67" s="284">
        <f>SUM(Q46+Q50+Q63+Q54)</f>
        <v>0</v>
      </c>
      <c r="L67" s="284">
        <f>SUM(R46+R50+R63+R54)</f>
        <v>0</v>
      </c>
      <c r="M67" s="74"/>
      <c r="N67" s="74"/>
      <c r="O67" s="74"/>
      <c r="P67" s="174">
        <f>SUM(J67*F67)</f>
        <v>0</v>
      </c>
      <c r="Q67" s="174">
        <f>SUM(K67*F67)</f>
        <v>0</v>
      </c>
      <c r="R67" s="174">
        <f>SUM(L67*F67)</f>
        <v>0</v>
      </c>
    </row>
    <row r="68" spans="3:18" ht="12" customHeight="1">
      <c r="C68" s="294" t="s">
        <v>189</v>
      </c>
      <c r="I68" s="56"/>
      <c r="J68" s="57"/>
      <c r="K68" s="57"/>
      <c r="L68" s="15"/>
      <c r="M68" s="15"/>
      <c r="N68" s="15"/>
      <c r="O68" s="107"/>
      <c r="P68" s="192"/>
      <c r="Q68" s="178"/>
      <c r="R68" s="178"/>
    </row>
    <row r="69" spans="2:18" ht="12" customHeight="1">
      <c r="B69" s="10" t="s">
        <v>46</v>
      </c>
      <c r="C69"/>
      <c r="D69" s="199"/>
      <c r="E69" s="199"/>
      <c r="F69" s="175"/>
      <c r="G69" s="175"/>
      <c r="H69" s="175"/>
      <c r="I69" s="31"/>
      <c r="J69" s="233" t="s">
        <v>47</v>
      </c>
      <c r="K69" s="233"/>
      <c r="L69" s="65"/>
      <c r="M69" s="65"/>
      <c r="N69" s="65"/>
      <c r="O69" s="65"/>
      <c r="P69" s="206">
        <f>P65+P67</f>
        <v>0</v>
      </c>
      <c r="Q69" s="206">
        <f>Q65+Q67</f>
        <v>0</v>
      </c>
      <c r="R69" s="206">
        <f>R65+R67</f>
        <v>0</v>
      </c>
    </row>
    <row r="70" ht="12" customHeight="1">
      <c r="C70" s="16" t="s">
        <v>87</v>
      </c>
    </row>
    <row r="71" spans="11:16" ht="15.75">
      <c r="K71" s="304" t="s">
        <v>194</v>
      </c>
      <c r="L71"/>
      <c r="M71"/>
      <c r="N71"/>
      <c r="O71" s="302">
        <f>Rates!E29</f>
        <v>0.067</v>
      </c>
      <c r="P71" s="301">
        <f>P67/12*Rates!$C$43</f>
        <v>0</v>
      </c>
    </row>
    <row r="72" spans="3:17" ht="12" customHeight="1">
      <c r="C72" s="251" t="s">
        <v>300</v>
      </c>
      <c r="D72" s="175"/>
      <c r="E72" s="175"/>
      <c r="F72" s="175"/>
      <c r="G72" s="175"/>
      <c r="H72" s="175"/>
      <c r="I72" s="31"/>
      <c r="J72" s="31"/>
      <c r="K72" s="443" t="s">
        <v>195</v>
      </c>
      <c r="L72" s="443"/>
      <c r="M72" s="443"/>
      <c r="N72" s="443"/>
      <c r="O72" s="303">
        <f>Rates!G29</f>
        <v>0.074</v>
      </c>
      <c r="P72" s="153">
        <f>P67/12*Rates!$D$43</f>
        <v>0</v>
      </c>
      <c r="Q72" s="173"/>
    </row>
    <row r="73" spans="3:17" ht="12" customHeight="1">
      <c r="C73" s="251" t="s">
        <v>135</v>
      </c>
      <c r="F73" s="154"/>
      <c r="G73" s="154"/>
      <c r="H73" s="154"/>
      <c r="I73" s="16"/>
      <c r="J73" s="16"/>
      <c r="K73" s="443"/>
      <c r="L73" s="443"/>
      <c r="M73" s="443"/>
      <c r="N73" s="443"/>
      <c r="O73" s="16"/>
      <c r="P73" s="153">
        <f>SUM(P71:P72)</f>
        <v>0</v>
      </c>
      <c r="Q73" s="154"/>
    </row>
    <row r="74" spans="3:14" ht="12" customHeight="1">
      <c r="C74" s="439" t="s">
        <v>299</v>
      </c>
      <c r="K74" s="443"/>
      <c r="L74" s="443"/>
      <c r="M74" s="443"/>
      <c r="N74" s="443"/>
    </row>
  </sheetData>
  <sheetProtection/>
  <mergeCells count="1">
    <mergeCell ref="K72:N74"/>
  </mergeCells>
  <printOptions/>
  <pageMargins left="0.73" right="0.75" top="1" bottom="1" header="0.5" footer="0.5"/>
  <pageSetup fitToHeight="1" fitToWidth="1" horizontalDpi="600" verticalDpi="600" orientation="landscape" scale="56" r:id="rId1"/>
  <headerFooter alignWithMargins="0">
    <oddHeader>&amp;C&amp;"Times New Roman,Bold"OHIO DEPARTMENT OF TRANSPORTATION
&amp;A</oddHeader>
  </headerFooter>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S74"/>
  <sheetViews>
    <sheetView zoomScalePageLayoutView="0" workbookViewId="0" topLeftCell="A1">
      <pane xSplit="3" ySplit="7" topLeftCell="D47" activePane="bottomRight" state="frozen"/>
      <selection pane="topLeft" activeCell="L56" sqref="L56"/>
      <selection pane="topRight" activeCell="L56" sqref="L56"/>
      <selection pane="bottomLeft" activeCell="L56" sqref="L56"/>
      <selection pane="bottomRight" activeCell="L68" sqref="L68"/>
    </sheetView>
  </sheetViews>
  <sheetFormatPr defaultColWidth="9.33203125" defaultRowHeight="12" customHeight="1"/>
  <cols>
    <col min="1" max="1" width="12" style="16" customWidth="1"/>
    <col min="2" max="2" width="2.5" style="10" customWidth="1"/>
    <col min="3" max="3" width="23.83203125" style="16" customWidth="1"/>
    <col min="4" max="5" width="12.83203125" style="154" customWidth="1"/>
    <col min="6" max="6" width="10.5" style="152" customWidth="1"/>
    <col min="7" max="7" width="12.16015625" style="152" bestFit="1" customWidth="1"/>
    <col min="8" max="8" width="12.16015625" style="152" customWidth="1"/>
    <col min="9" max="9" width="9.5" style="13" bestFit="1" customWidth="1"/>
    <col min="10" max="10" width="9.66015625" style="14" customWidth="1"/>
    <col min="11" max="11" width="9.66015625" style="14" bestFit="1" customWidth="1"/>
    <col min="12" max="13" width="12.33203125" style="14" customWidth="1"/>
    <col min="14" max="14" width="12.83203125" style="14" customWidth="1"/>
    <col min="15" max="15" width="12.16015625" style="14" customWidth="1"/>
    <col min="16" max="16" width="14.83203125" style="153" customWidth="1"/>
    <col min="17" max="17" width="12.83203125" style="153" customWidth="1"/>
    <col min="18" max="18" width="12.83203125" style="154" customWidth="1"/>
    <col min="19" max="16384" width="9.33203125" style="16" customWidth="1"/>
  </cols>
  <sheetData>
    <row r="1" spans="2:18" s="31" customFormat="1" ht="12" customHeight="1">
      <c r="B1" s="10"/>
      <c r="D1" s="175"/>
      <c r="E1" s="175"/>
      <c r="F1" s="271"/>
      <c r="G1" s="271"/>
      <c r="H1" s="271"/>
      <c r="I1" s="272"/>
      <c r="J1" s="273"/>
      <c r="K1" s="273"/>
      <c r="L1" s="273"/>
      <c r="M1" s="273"/>
      <c r="N1" s="273"/>
      <c r="O1" s="273"/>
      <c r="P1" s="173"/>
      <c r="Q1" s="173"/>
      <c r="R1" s="175"/>
    </row>
    <row r="3" spans="3:11" ht="12" customHeight="1">
      <c r="C3" s="61" t="s">
        <v>10</v>
      </c>
      <c r="D3" s="11">
        <f>SUM('Year 1'!D3+366)</f>
        <v>44197</v>
      </c>
      <c r="E3" s="11"/>
      <c r="F3" s="179" t="s">
        <v>11</v>
      </c>
      <c r="G3" s="66">
        <f>D3+364</f>
        <v>44561</v>
      </c>
      <c r="H3" s="66"/>
      <c r="I3" s="12"/>
      <c r="J3" s="13"/>
      <c r="K3" s="13"/>
    </row>
    <row r="4" spans="3:11" ht="12" customHeight="1">
      <c r="C4" s="61"/>
      <c r="D4" s="214"/>
      <c r="E4" s="214"/>
      <c r="F4" s="179"/>
      <c r="G4" s="215"/>
      <c r="H4" s="215"/>
      <c r="I4" s="12"/>
      <c r="J4" s="13"/>
      <c r="K4" s="13"/>
    </row>
    <row r="5" spans="3:18" ht="12" customHeight="1">
      <c r="C5" s="17"/>
      <c r="D5" s="150"/>
      <c r="E5" s="150"/>
      <c r="F5" s="167"/>
      <c r="G5" s="167"/>
      <c r="H5" s="167"/>
      <c r="I5" s="17"/>
      <c r="J5" s="17"/>
      <c r="K5" s="17"/>
      <c r="L5" s="17" t="s">
        <v>2</v>
      </c>
      <c r="M5" s="17"/>
      <c r="N5" s="17"/>
      <c r="O5" s="17"/>
      <c r="P5" s="155" t="s">
        <v>12</v>
      </c>
      <c r="Q5" s="156"/>
      <c r="R5" s="157"/>
    </row>
    <row r="6" spans="3:18" ht="12" customHeight="1">
      <c r="C6" s="17"/>
      <c r="D6" s="162" t="s">
        <v>3</v>
      </c>
      <c r="E6" s="288" t="s">
        <v>173</v>
      </c>
      <c r="F6" s="179" t="s">
        <v>168</v>
      </c>
      <c r="G6" s="179" t="s">
        <v>169</v>
      </c>
      <c r="H6" s="179" t="s">
        <v>174</v>
      </c>
      <c r="I6" s="19" t="s">
        <v>13</v>
      </c>
      <c r="J6" s="20" t="s">
        <v>14</v>
      </c>
      <c r="K6" s="23" t="s">
        <v>175</v>
      </c>
      <c r="L6" s="25" t="s">
        <v>6</v>
      </c>
      <c r="M6" s="25" t="s">
        <v>7</v>
      </c>
      <c r="N6" s="21"/>
      <c r="O6" s="21"/>
      <c r="P6" s="159" t="s">
        <v>5</v>
      </c>
      <c r="Q6" s="160" t="s">
        <v>16</v>
      </c>
      <c r="R6" s="161" t="s">
        <v>17</v>
      </c>
    </row>
    <row r="7" spans="2:18" ht="12" customHeight="1">
      <c r="B7" s="22" t="s">
        <v>18</v>
      </c>
      <c r="C7" s="17" t="s">
        <v>19</v>
      </c>
      <c r="D7" s="213" t="s">
        <v>19</v>
      </c>
      <c r="E7" s="164" t="s">
        <v>20</v>
      </c>
      <c r="F7" s="164" t="s">
        <v>20</v>
      </c>
      <c r="G7" s="164" t="s">
        <v>20</v>
      </c>
      <c r="H7" s="164" t="s">
        <v>21</v>
      </c>
      <c r="I7" s="24" t="s">
        <v>21</v>
      </c>
      <c r="J7" s="24" t="s">
        <v>21</v>
      </c>
      <c r="K7" s="16" t="s">
        <v>176</v>
      </c>
      <c r="L7" s="16" t="s">
        <v>176</v>
      </c>
      <c r="M7" s="16" t="s">
        <v>176</v>
      </c>
      <c r="N7" s="25"/>
      <c r="O7" s="25"/>
      <c r="P7" s="165" t="s">
        <v>22</v>
      </c>
      <c r="Q7" s="166" t="s">
        <v>23</v>
      </c>
      <c r="R7" s="218" t="s">
        <v>24</v>
      </c>
    </row>
    <row r="8" spans="3:18" ht="12" customHeight="1">
      <c r="C8" s="26" t="s">
        <v>25</v>
      </c>
      <c r="D8" s="167"/>
      <c r="E8" s="167"/>
      <c r="F8" s="167"/>
      <c r="G8" s="164"/>
      <c r="H8" s="164"/>
      <c r="I8" s="63"/>
      <c r="J8" s="63"/>
      <c r="K8" s="63"/>
      <c r="L8" s="63"/>
      <c r="M8" s="63"/>
      <c r="N8" s="63"/>
      <c r="O8" s="63"/>
      <c r="P8" s="185"/>
      <c r="Q8" s="185"/>
      <c r="R8" s="185"/>
    </row>
    <row r="9" spans="3:18" ht="12" customHeight="1">
      <c r="C9" s="427" t="s">
        <v>101</v>
      </c>
      <c r="D9" s="169">
        <f>SUM(1.025*'Year 1'!D9)</f>
        <v>0</v>
      </c>
      <c r="E9" s="153">
        <f>D9/(52*40)</f>
        <v>0</v>
      </c>
      <c r="F9" s="153">
        <f>D9/(32*40)</f>
        <v>0</v>
      </c>
      <c r="G9" s="153">
        <f>D9/(32*40)</f>
        <v>0</v>
      </c>
      <c r="H9" s="203">
        <v>0</v>
      </c>
      <c r="I9" s="203">
        <v>0</v>
      </c>
      <c r="J9" s="203">
        <v>0</v>
      </c>
      <c r="K9" s="292">
        <f>SUM(H9*E9)</f>
        <v>0</v>
      </c>
      <c r="L9" s="75">
        <f>I9*F9</f>
        <v>0</v>
      </c>
      <c r="M9" s="75">
        <f>G9*J9</f>
        <v>0</v>
      </c>
      <c r="N9" s="75"/>
      <c r="O9" s="75"/>
      <c r="P9" s="170">
        <f>SUM(K9:M9)</f>
        <v>0</v>
      </c>
      <c r="Q9" s="170">
        <v>0</v>
      </c>
      <c r="R9" s="170">
        <v>0</v>
      </c>
    </row>
    <row r="10" spans="3:18" ht="12" customHeight="1">
      <c r="C10" s="293" t="s">
        <v>179</v>
      </c>
      <c r="D10" s="169">
        <f>SUM(1.025*'Year 1'!D10)</f>
        <v>0</v>
      </c>
      <c r="E10" s="153">
        <f>D10/(52*40)</f>
        <v>0</v>
      </c>
      <c r="F10" s="153">
        <f>D10/(32*40)</f>
        <v>0</v>
      </c>
      <c r="G10" s="153">
        <f>D10/(32*40)</f>
        <v>0</v>
      </c>
      <c r="H10" s="203">
        <v>0</v>
      </c>
      <c r="I10" s="203">
        <v>0</v>
      </c>
      <c r="J10" s="203">
        <v>0</v>
      </c>
      <c r="K10" s="292">
        <f>SUM(H10*E10)</f>
        <v>0</v>
      </c>
      <c r="L10" s="75">
        <f>I10*F10</f>
        <v>0</v>
      </c>
      <c r="M10" s="75">
        <f>G10*J10</f>
        <v>0</v>
      </c>
      <c r="N10" s="75"/>
      <c r="O10" s="75"/>
      <c r="P10" s="170">
        <f>SUM(K10:M10)</f>
        <v>0</v>
      </c>
      <c r="Q10" s="168">
        <v>0</v>
      </c>
      <c r="R10" s="168">
        <v>0</v>
      </c>
    </row>
    <row r="11" spans="3:18" ht="12" customHeight="1">
      <c r="C11" s="293" t="s">
        <v>179</v>
      </c>
      <c r="D11" s="169">
        <f>SUM(1.025*'Year 1'!D11)</f>
        <v>0</v>
      </c>
      <c r="E11" s="153">
        <f>D11/(52*40)</f>
        <v>0</v>
      </c>
      <c r="F11" s="153">
        <f>D11/(32*40)</f>
        <v>0</v>
      </c>
      <c r="G11" s="153">
        <f>D11/(32*40)</f>
        <v>0</v>
      </c>
      <c r="H11" s="204">
        <v>0</v>
      </c>
      <c r="I11" s="204">
        <v>0</v>
      </c>
      <c r="J11" s="204">
        <v>0</v>
      </c>
      <c r="K11" s="292">
        <f>SUM(H11*E11)</f>
        <v>0</v>
      </c>
      <c r="L11" s="75">
        <f>I11*F11</f>
        <v>0</v>
      </c>
      <c r="M11" s="75">
        <f>G11*J11</f>
        <v>0</v>
      </c>
      <c r="N11" s="75"/>
      <c r="O11" s="75"/>
      <c r="P11" s="170">
        <f>SUM(K11:M11)</f>
        <v>0</v>
      </c>
      <c r="Q11" s="168">
        <v>0</v>
      </c>
      <c r="R11" s="168">
        <v>0</v>
      </c>
    </row>
    <row r="12" spans="3:18" ht="12" customHeight="1">
      <c r="C12" s="345" t="s">
        <v>223</v>
      </c>
      <c r="D12" s="169"/>
      <c r="E12" s="153"/>
      <c r="F12" s="153"/>
      <c r="G12" s="153"/>
      <c r="H12" s="203"/>
      <c r="I12" s="203"/>
      <c r="J12" s="203"/>
      <c r="K12" s="292"/>
      <c r="L12" s="75"/>
      <c r="M12" s="75"/>
      <c r="N12" s="75"/>
      <c r="O12" s="75"/>
      <c r="P12" s="170"/>
      <c r="Q12" s="170"/>
      <c r="R12" s="170"/>
    </row>
    <row r="13" spans="3:18" ht="12" customHeight="1">
      <c r="C13" s="293" t="s">
        <v>179</v>
      </c>
      <c r="D13" s="169">
        <f>SUM('Year 1'!D13*1.03)</f>
        <v>0</v>
      </c>
      <c r="E13" s="153">
        <f>D13/(52*40)</f>
        <v>0</v>
      </c>
      <c r="F13" s="153">
        <f>D13/(32*40)</f>
        <v>0</v>
      </c>
      <c r="G13" s="153">
        <f>D13/(32*40)</f>
        <v>0</v>
      </c>
      <c r="H13" s="203">
        <v>0</v>
      </c>
      <c r="I13" s="203">
        <v>0</v>
      </c>
      <c r="J13" s="203">
        <v>0</v>
      </c>
      <c r="K13" s="292">
        <f>SUM(H13*E13)</f>
        <v>0</v>
      </c>
      <c r="L13" s="75"/>
      <c r="M13" s="75"/>
      <c r="N13" s="75"/>
      <c r="O13" s="75"/>
      <c r="P13" s="170">
        <f>SUM(K13:M13)</f>
        <v>0</v>
      </c>
      <c r="Q13" s="170">
        <v>0</v>
      </c>
      <c r="R13" s="170">
        <v>0</v>
      </c>
    </row>
    <row r="14" spans="3:18" ht="12" customHeight="1">
      <c r="C14" s="293" t="s">
        <v>179</v>
      </c>
      <c r="D14" s="169">
        <f>SUM('Year 1'!D14*1.03)</f>
        <v>0</v>
      </c>
      <c r="E14" s="153">
        <f>D14/(52*40)</f>
        <v>0</v>
      </c>
      <c r="F14" s="153">
        <f>D14/(32*40)</f>
        <v>0</v>
      </c>
      <c r="G14" s="153">
        <f>D14/(32*40)</f>
        <v>0</v>
      </c>
      <c r="H14" s="203">
        <v>0</v>
      </c>
      <c r="I14" s="203">
        <v>0</v>
      </c>
      <c r="J14" s="203">
        <v>0</v>
      </c>
      <c r="K14" s="292">
        <f>SUM(H14*E14)</f>
        <v>0</v>
      </c>
      <c r="L14" s="75"/>
      <c r="M14" s="75"/>
      <c r="N14" s="75"/>
      <c r="O14" s="75"/>
      <c r="P14" s="346">
        <f>SUM(K14:M14)</f>
        <v>0</v>
      </c>
      <c r="Q14" s="171">
        <v>0</v>
      </c>
      <c r="R14" s="181">
        <v>0</v>
      </c>
    </row>
    <row r="15" spans="2:18" s="31" customFormat="1" ht="12" customHeight="1">
      <c r="B15" s="10"/>
      <c r="C15" s="133"/>
      <c r="D15" s="172"/>
      <c r="E15" s="172"/>
      <c r="F15" s="221" t="s">
        <v>26</v>
      </c>
      <c r="G15" s="173"/>
      <c r="H15" s="173"/>
      <c r="I15" s="134"/>
      <c r="J15" s="134"/>
      <c r="K15" s="281">
        <f>SUM(K9:K11)</f>
        <v>0</v>
      </c>
      <c r="L15" s="281">
        <f>SUM(L9:L11)</f>
        <v>0</v>
      </c>
      <c r="M15" s="127">
        <f>SUM(M9:M11)</f>
        <v>0</v>
      </c>
      <c r="N15" s="127"/>
      <c r="O15" s="142"/>
      <c r="P15" s="219">
        <f>SUM(P9:P14)</f>
        <v>0</v>
      </c>
      <c r="Q15" s="219">
        <f>SUM(Q9:Q14)</f>
        <v>0</v>
      </c>
      <c r="R15" s="219">
        <f>SUM(R9:R14)</f>
        <v>0</v>
      </c>
    </row>
    <row r="16" spans="3:18" ht="12" customHeight="1">
      <c r="C16" s="6"/>
      <c r="D16" s="153"/>
      <c r="E16" s="153"/>
      <c r="F16" s="153"/>
      <c r="G16" s="153"/>
      <c r="H16" s="153"/>
      <c r="I16" s="28"/>
      <c r="J16" s="29"/>
      <c r="K16" s="29"/>
      <c r="L16" s="30"/>
      <c r="M16" s="30"/>
      <c r="N16" s="30"/>
      <c r="O16" s="30"/>
      <c r="P16" s="176"/>
      <c r="Q16" s="178"/>
      <c r="R16" s="178"/>
    </row>
    <row r="17" spans="2:18" ht="12" customHeight="1">
      <c r="B17" s="10" t="s">
        <v>27</v>
      </c>
      <c r="C17" s="31" t="s">
        <v>28</v>
      </c>
      <c r="D17" s="158"/>
      <c r="E17" s="158"/>
      <c r="F17" s="179"/>
      <c r="G17" s="179"/>
      <c r="H17" s="179"/>
      <c r="I17" s="64"/>
      <c r="J17" s="64"/>
      <c r="K17" s="64"/>
      <c r="L17" s="31"/>
      <c r="M17" s="18"/>
      <c r="N17" s="21"/>
      <c r="O17" s="21"/>
      <c r="P17" s="177"/>
      <c r="Q17" s="178"/>
      <c r="R17" s="178"/>
    </row>
    <row r="18" spans="3:18" ht="12" customHeight="1">
      <c r="C18" s="26" t="s">
        <v>34</v>
      </c>
      <c r="D18" s="163"/>
      <c r="E18" s="163"/>
      <c r="F18" s="164"/>
      <c r="G18" s="164"/>
      <c r="H18" s="164"/>
      <c r="I18" s="64"/>
      <c r="J18" s="64"/>
      <c r="K18" s="64"/>
      <c r="L18" s="23"/>
      <c r="M18" s="23"/>
      <c r="N18" s="25"/>
      <c r="O18" s="25"/>
      <c r="P18" s="180"/>
      <c r="Q18" s="181"/>
      <c r="R18" s="181"/>
    </row>
    <row r="19" spans="3:18" ht="12" customHeight="1">
      <c r="C19" s="34" t="s">
        <v>121</v>
      </c>
      <c r="D19" s="169">
        <f>SUM(1.03*'Year 1'!D19)</f>
        <v>0</v>
      </c>
      <c r="E19" s="153">
        <f>D19/(52*40)</f>
        <v>0</v>
      </c>
      <c r="F19" s="153"/>
      <c r="G19" s="153"/>
      <c r="H19" s="203">
        <v>0</v>
      </c>
      <c r="I19" s="9"/>
      <c r="J19" s="9"/>
      <c r="K19" s="9"/>
      <c r="L19" s="8"/>
      <c r="M19" s="8"/>
      <c r="N19" s="8"/>
      <c r="O19" s="8"/>
      <c r="P19" s="170">
        <f>H19*E19</f>
        <v>0</v>
      </c>
      <c r="Q19" s="168">
        <v>0</v>
      </c>
      <c r="R19" s="168">
        <v>0</v>
      </c>
    </row>
    <row r="20" spans="3:18" ht="12" customHeight="1">
      <c r="C20" s="34" t="s">
        <v>121</v>
      </c>
      <c r="D20" s="169">
        <f>SUM(1.03*'Year 1'!D20)</f>
        <v>0</v>
      </c>
      <c r="E20" s="153">
        <f>D20/(52*40)</f>
        <v>0</v>
      </c>
      <c r="F20" s="153"/>
      <c r="G20" s="153"/>
      <c r="H20" s="203">
        <v>0</v>
      </c>
      <c r="I20" s="9"/>
      <c r="J20" s="9"/>
      <c r="K20" s="9"/>
      <c r="L20" s="8"/>
      <c r="M20" s="8"/>
      <c r="N20" s="8"/>
      <c r="O20" s="8"/>
      <c r="P20" s="170">
        <f>H20*E20</f>
        <v>0</v>
      </c>
      <c r="Q20" s="168">
        <v>0</v>
      </c>
      <c r="R20" s="168">
        <v>0</v>
      </c>
    </row>
    <row r="21" spans="3:18" ht="12" customHeight="1">
      <c r="C21" s="34" t="s">
        <v>121</v>
      </c>
      <c r="D21" s="169">
        <f>SUM(1.03*'Year 1'!D21)</f>
        <v>0</v>
      </c>
      <c r="E21" s="153">
        <f>D21/(52*40)</f>
        <v>0</v>
      </c>
      <c r="F21" s="153"/>
      <c r="G21" s="153"/>
      <c r="H21" s="203">
        <v>0</v>
      </c>
      <c r="I21" s="9"/>
      <c r="J21" s="9"/>
      <c r="K21" s="9"/>
      <c r="L21" s="8"/>
      <c r="M21" s="8"/>
      <c r="N21" s="8"/>
      <c r="O21" s="8"/>
      <c r="P21" s="170">
        <f>H21*E21</f>
        <v>0</v>
      </c>
      <c r="Q21" s="168">
        <v>0</v>
      </c>
      <c r="R21" s="168">
        <v>0</v>
      </c>
    </row>
    <row r="22" spans="3:18" ht="12" customHeight="1">
      <c r="C22" s="283" t="s">
        <v>170</v>
      </c>
      <c r="D22" s="158"/>
      <c r="E22" s="158"/>
      <c r="F22" s="153"/>
      <c r="G22" s="151"/>
      <c r="H22" s="203"/>
      <c r="I22" s="20"/>
      <c r="J22" s="20"/>
      <c r="K22" s="20"/>
      <c r="L22" s="62"/>
      <c r="M22" s="62"/>
      <c r="N22" s="62"/>
      <c r="O22" s="62"/>
      <c r="P22" s="282">
        <f>SUM(P19:P21)</f>
        <v>0</v>
      </c>
      <c r="Q22" s="282">
        <f>SUM(Q19:Q21)</f>
        <v>0</v>
      </c>
      <c r="R22" s="282">
        <f>SUM(R19:R21)</f>
        <v>0</v>
      </c>
    </row>
    <row r="23" spans="3:18" ht="12" customHeight="1">
      <c r="C23" s="212" t="s">
        <v>48</v>
      </c>
      <c r="D23" s="163"/>
      <c r="E23" s="163"/>
      <c r="F23" s="154"/>
      <c r="G23" s="164"/>
      <c r="H23" s="203"/>
      <c r="I23" s="33"/>
      <c r="J23" s="33"/>
      <c r="K23" s="33"/>
      <c r="L23" s="23"/>
      <c r="M23" s="23"/>
      <c r="N23" s="23"/>
      <c r="O23" s="23"/>
      <c r="P23" s="170"/>
      <c r="Q23" s="168"/>
      <c r="R23" s="168"/>
    </row>
    <row r="24" spans="3:18" ht="12" customHeight="1">
      <c r="C24" s="34" t="s">
        <v>121</v>
      </c>
      <c r="D24" s="169">
        <f>SUM(1.03*'Year 1'!D24)</f>
        <v>0</v>
      </c>
      <c r="E24" s="153">
        <f>D24/(52*40)</f>
        <v>0</v>
      </c>
      <c r="F24" s="153"/>
      <c r="G24" s="153"/>
      <c r="H24" s="203">
        <v>0</v>
      </c>
      <c r="I24" s="9"/>
      <c r="J24" s="9"/>
      <c r="K24" s="9"/>
      <c r="L24" s="8"/>
      <c r="M24" s="8"/>
      <c r="N24" s="8"/>
      <c r="O24" s="8"/>
      <c r="P24" s="170">
        <f>H24*E24</f>
        <v>0</v>
      </c>
      <c r="Q24" s="168">
        <v>0</v>
      </c>
      <c r="R24" s="168">
        <v>0</v>
      </c>
    </row>
    <row r="25" spans="3:18" ht="12" customHeight="1">
      <c r="C25" s="34" t="s">
        <v>121</v>
      </c>
      <c r="D25" s="169">
        <f>SUM(1.03*'Year 1'!D25)</f>
        <v>0</v>
      </c>
      <c r="E25" s="153">
        <f>D25/(52*40)</f>
        <v>0</v>
      </c>
      <c r="F25" s="153"/>
      <c r="G25" s="153"/>
      <c r="H25" s="203">
        <v>0</v>
      </c>
      <c r="I25" s="9"/>
      <c r="J25" s="9"/>
      <c r="K25" s="9"/>
      <c r="L25" s="8"/>
      <c r="M25" s="8"/>
      <c r="N25" s="8"/>
      <c r="O25" s="8"/>
      <c r="P25" s="170">
        <f>H25*E25</f>
        <v>0</v>
      </c>
      <c r="Q25" s="168">
        <v>0</v>
      </c>
      <c r="R25" s="168">
        <v>0</v>
      </c>
    </row>
    <row r="26" spans="3:18" ht="12" customHeight="1">
      <c r="C26" s="34" t="s">
        <v>121</v>
      </c>
      <c r="D26" s="169">
        <f>SUM(1.03*'Year 1'!D26)</f>
        <v>0</v>
      </c>
      <c r="E26" s="153">
        <f>D26/(52*40)</f>
        <v>0</v>
      </c>
      <c r="F26" s="153"/>
      <c r="G26" s="153"/>
      <c r="H26" s="203">
        <v>0</v>
      </c>
      <c r="I26" s="9"/>
      <c r="J26" s="9"/>
      <c r="K26" s="9"/>
      <c r="L26" s="8"/>
      <c r="M26" s="8"/>
      <c r="N26" s="8"/>
      <c r="O26" s="8"/>
      <c r="P26" s="170">
        <f>H26*E26</f>
        <v>0</v>
      </c>
      <c r="Q26" s="168">
        <v>0</v>
      </c>
      <c r="R26" s="168">
        <v>0</v>
      </c>
    </row>
    <row r="27" spans="3:18" ht="12" customHeight="1">
      <c r="C27" s="283" t="s">
        <v>171</v>
      </c>
      <c r="D27" s="169"/>
      <c r="E27" s="169"/>
      <c r="F27" s="153"/>
      <c r="G27" s="169"/>
      <c r="H27" s="203"/>
      <c r="I27" s="20"/>
      <c r="J27" s="20"/>
      <c r="K27" s="20"/>
      <c r="L27" s="62"/>
      <c r="M27" s="62"/>
      <c r="N27" s="62"/>
      <c r="O27" s="62"/>
      <c r="P27" s="282">
        <f>SUM(P24:P26)</f>
        <v>0</v>
      </c>
      <c r="Q27" s="282">
        <f>SUM(Q24:Q26)</f>
        <v>0</v>
      </c>
      <c r="R27" s="282">
        <f>SUM(R24:R26)</f>
        <v>0</v>
      </c>
    </row>
    <row r="28" spans="3:18" ht="12" customHeight="1">
      <c r="C28" s="32" t="s">
        <v>29</v>
      </c>
      <c r="D28" s="153"/>
      <c r="E28" s="153"/>
      <c r="F28" s="154"/>
      <c r="G28" s="154"/>
      <c r="H28" s="203"/>
      <c r="I28" s="33"/>
      <c r="J28" s="33"/>
      <c r="K28" s="33"/>
      <c r="L28" s="23"/>
      <c r="M28" s="23"/>
      <c r="N28" s="23"/>
      <c r="O28" s="23"/>
      <c r="P28" s="170"/>
      <c r="Q28" s="168"/>
      <c r="R28" s="168"/>
    </row>
    <row r="29" spans="3:18" ht="12" customHeight="1">
      <c r="C29" s="34" t="s">
        <v>29</v>
      </c>
      <c r="D29" s="169">
        <f>SUM(1.03*'Year 1'!D29)</f>
        <v>0</v>
      </c>
      <c r="E29" s="153">
        <f>D29/(52*20)</f>
        <v>0</v>
      </c>
      <c r="F29" s="153"/>
      <c r="G29" s="153"/>
      <c r="H29" s="203">
        <v>0</v>
      </c>
      <c r="I29" s="205"/>
      <c r="J29" s="205"/>
      <c r="K29" s="205"/>
      <c r="L29" s="153"/>
      <c r="M29" s="153"/>
      <c r="N29" s="153"/>
      <c r="O29" s="153"/>
      <c r="P29" s="170">
        <f>H29*E29</f>
        <v>0</v>
      </c>
      <c r="Q29" s="170">
        <v>0</v>
      </c>
      <c r="R29" s="170">
        <v>0</v>
      </c>
    </row>
    <row r="30" spans="3:18" ht="12" customHeight="1">
      <c r="C30" s="34" t="s">
        <v>29</v>
      </c>
      <c r="D30" s="169">
        <f>SUM(1.03*'Year 1'!D30)</f>
        <v>0</v>
      </c>
      <c r="E30" s="153">
        <f>D30/(52*20)</f>
        <v>0</v>
      </c>
      <c r="F30" s="153"/>
      <c r="G30" s="153"/>
      <c r="H30" s="203">
        <v>0</v>
      </c>
      <c r="I30" s="205"/>
      <c r="J30" s="205"/>
      <c r="K30" s="205"/>
      <c r="L30" s="153"/>
      <c r="M30" s="153"/>
      <c r="N30" s="153"/>
      <c r="O30" s="153"/>
      <c r="P30" s="170">
        <f>H30*E30</f>
        <v>0</v>
      </c>
      <c r="Q30" s="170">
        <v>0</v>
      </c>
      <c r="R30" s="170">
        <v>0</v>
      </c>
    </row>
    <row r="31" spans="3:18" ht="12" customHeight="1">
      <c r="C31" s="34" t="s">
        <v>29</v>
      </c>
      <c r="D31" s="169">
        <f>SUM(1.03*'Year 1'!D31)</f>
        <v>0</v>
      </c>
      <c r="E31" s="153">
        <f>D31/(52*20)</f>
        <v>0</v>
      </c>
      <c r="F31" s="153"/>
      <c r="G31" s="153"/>
      <c r="H31" s="203">
        <v>0</v>
      </c>
      <c r="I31" s="205"/>
      <c r="J31" s="205"/>
      <c r="K31" s="205"/>
      <c r="L31" s="8"/>
      <c r="M31" s="8"/>
      <c r="N31" s="8"/>
      <c r="O31" s="8"/>
      <c r="P31" s="170">
        <f>H31*E31</f>
        <v>0</v>
      </c>
      <c r="Q31" s="170">
        <v>0</v>
      </c>
      <c r="R31" s="170">
        <v>0</v>
      </c>
    </row>
    <row r="32" spans="3:18" ht="12" customHeight="1">
      <c r="C32" s="283" t="s">
        <v>172</v>
      </c>
      <c r="D32" s="182"/>
      <c r="E32" s="182"/>
      <c r="F32" s="153"/>
      <c r="G32" s="153"/>
      <c r="H32" s="153"/>
      <c r="I32" s="205"/>
      <c r="J32" s="205"/>
      <c r="K32" s="205"/>
      <c r="L32" s="8"/>
      <c r="M32" s="8"/>
      <c r="N32" s="8"/>
      <c r="O32" s="8"/>
      <c r="P32" s="282">
        <f>SUM(P29:P31)</f>
        <v>0</v>
      </c>
      <c r="Q32" s="282">
        <f>SUM(Q29:Q31)</f>
        <v>0</v>
      </c>
      <c r="R32" s="282">
        <f>SUM(R29:R31)</f>
        <v>0</v>
      </c>
    </row>
    <row r="33" spans="2:18" s="31" customFormat="1" ht="12" customHeight="1">
      <c r="B33" s="10"/>
      <c r="D33" s="173"/>
      <c r="E33" s="173"/>
      <c r="F33" s="234" t="s">
        <v>30</v>
      </c>
      <c r="G33" s="175"/>
      <c r="H33" s="175"/>
      <c r="I33" s="35"/>
      <c r="J33" s="136"/>
      <c r="K33" s="137">
        <f>K15</f>
        <v>0</v>
      </c>
      <c r="L33" s="137">
        <f>L15</f>
        <v>0</v>
      </c>
      <c r="M33" s="138">
        <f>M15</f>
        <v>0</v>
      </c>
      <c r="N33" s="138"/>
      <c r="O33" s="138"/>
      <c r="P33" s="174">
        <f>SUM(P15+P22+P27+P32)</f>
        <v>0</v>
      </c>
      <c r="Q33" s="174">
        <f>SUM(Q15+Q22+Q27+Q32)</f>
        <v>0</v>
      </c>
      <c r="R33" s="174">
        <f>SUM(R15+R22+R27+R32)</f>
        <v>0</v>
      </c>
    </row>
    <row r="34" spans="3:18" ht="12" customHeight="1">
      <c r="C34" s="31"/>
      <c r="D34" s="173"/>
      <c r="E34" s="173"/>
      <c r="F34" s="175"/>
      <c r="G34" s="175"/>
      <c r="H34" s="175"/>
      <c r="I34" s="35"/>
      <c r="J34" s="64"/>
      <c r="K34" s="64"/>
      <c r="L34" s="67"/>
      <c r="M34" s="68"/>
      <c r="N34" s="68"/>
      <c r="O34" s="69"/>
      <c r="P34" s="177"/>
      <c r="Q34" s="178"/>
      <c r="R34" s="178"/>
    </row>
    <row r="35" spans="2:18" ht="12" customHeight="1">
      <c r="B35" s="10" t="s">
        <v>31</v>
      </c>
      <c r="C35" s="31" t="s">
        <v>4</v>
      </c>
      <c r="D35" s="173"/>
      <c r="E35" s="173"/>
      <c r="F35" s="183" t="s">
        <v>32</v>
      </c>
      <c r="G35" s="184"/>
      <c r="H35" s="184"/>
      <c r="I35" s="148"/>
      <c r="J35" s="35"/>
      <c r="K35" s="35"/>
      <c r="L35" s="65"/>
      <c r="M35" s="65"/>
      <c r="N35" s="65"/>
      <c r="O35" s="65"/>
      <c r="P35" s="177"/>
      <c r="Q35" s="178"/>
      <c r="R35" s="178"/>
    </row>
    <row r="36" spans="3:18" ht="12" customHeight="1">
      <c r="C36" s="31"/>
      <c r="D36" s="173"/>
      <c r="E36" s="173"/>
      <c r="F36" s="183" t="s">
        <v>33</v>
      </c>
      <c r="G36" s="183"/>
      <c r="H36" s="183"/>
      <c r="I36" s="149"/>
      <c r="J36" s="35"/>
      <c r="K36" s="35"/>
      <c r="L36" s="65"/>
      <c r="M36" s="65"/>
      <c r="N36" s="65"/>
      <c r="O36" s="65"/>
      <c r="P36" s="180"/>
      <c r="Q36" s="181"/>
      <c r="R36" s="178"/>
    </row>
    <row r="37" spans="3:18" ht="12" customHeight="1">
      <c r="C37" s="16" t="s">
        <v>101</v>
      </c>
      <c r="D37" s="153"/>
      <c r="E37" s="153"/>
      <c r="F37" s="60">
        <f>SUM(Rates!G38)</f>
        <v>0.3195</v>
      </c>
      <c r="G37" s="60"/>
      <c r="H37" s="60"/>
      <c r="I37" s="60"/>
      <c r="J37" s="36"/>
      <c r="K37" s="80">
        <f aca="true" t="shared" si="0" ref="K37:M39">K9*$F$37</f>
        <v>0</v>
      </c>
      <c r="L37" s="80">
        <f t="shared" si="0"/>
        <v>0</v>
      </c>
      <c r="M37" s="80">
        <f t="shared" si="0"/>
        <v>0</v>
      </c>
      <c r="N37" s="80"/>
      <c r="O37" s="80"/>
      <c r="P37" s="245">
        <f>SUM(K37:O37)</f>
        <v>0</v>
      </c>
      <c r="Q37" s="245">
        <f aca="true" t="shared" si="1" ref="Q37:R39">Q9*$F$37</f>
        <v>0</v>
      </c>
      <c r="R37" s="245">
        <f t="shared" si="1"/>
        <v>0</v>
      </c>
    </row>
    <row r="38" spans="3:18" ht="12" customHeight="1">
      <c r="C38" s="16" t="s">
        <v>179</v>
      </c>
      <c r="D38" s="153"/>
      <c r="E38" s="153"/>
      <c r="F38" s="60">
        <f>SUM(Rates!G38)</f>
        <v>0.3195</v>
      </c>
      <c r="G38" s="60"/>
      <c r="H38" s="60"/>
      <c r="I38" s="60"/>
      <c r="J38" s="36"/>
      <c r="K38" s="80">
        <f t="shared" si="0"/>
        <v>0</v>
      </c>
      <c r="L38" s="80">
        <f t="shared" si="0"/>
        <v>0</v>
      </c>
      <c r="M38" s="80">
        <f t="shared" si="0"/>
        <v>0</v>
      </c>
      <c r="N38" s="80"/>
      <c r="O38" s="80"/>
      <c r="P38" s="245">
        <f>SUM(K38:O38)</f>
        <v>0</v>
      </c>
      <c r="Q38" s="290">
        <f t="shared" si="1"/>
        <v>0</v>
      </c>
      <c r="R38" s="290">
        <f t="shared" si="1"/>
        <v>0</v>
      </c>
    </row>
    <row r="39" spans="3:18" ht="12" customHeight="1">
      <c r="C39" s="16" t="s">
        <v>179</v>
      </c>
      <c r="D39" s="153"/>
      <c r="E39" s="153"/>
      <c r="F39" s="60">
        <f>SUM(Rates!G38)</f>
        <v>0.3195</v>
      </c>
      <c r="G39" s="60"/>
      <c r="H39" s="60"/>
      <c r="I39" s="60"/>
      <c r="J39" s="36"/>
      <c r="K39" s="80">
        <f t="shared" si="0"/>
        <v>0</v>
      </c>
      <c r="L39" s="80">
        <f t="shared" si="0"/>
        <v>0</v>
      </c>
      <c r="M39" s="80">
        <f t="shared" si="0"/>
        <v>0</v>
      </c>
      <c r="N39" s="80"/>
      <c r="O39" s="80"/>
      <c r="P39" s="245">
        <f>SUM(K39:O39)</f>
        <v>0</v>
      </c>
      <c r="Q39" s="245">
        <f t="shared" si="1"/>
        <v>0</v>
      </c>
      <c r="R39" s="245">
        <f t="shared" si="1"/>
        <v>0</v>
      </c>
    </row>
    <row r="40" spans="3:18" ht="12" customHeight="1">
      <c r="C40" s="294" t="s">
        <v>222</v>
      </c>
      <c r="D40" s="153"/>
      <c r="E40" s="153"/>
      <c r="F40" s="60">
        <f>SUM(Rates!G40)</f>
        <v>0.36599999999999994</v>
      </c>
      <c r="G40" s="60"/>
      <c r="H40" s="60"/>
      <c r="I40" s="60"/>
      <c r="J40" s="36"/>
      <c r="K40" s="80">
        <f>(K13+K14)*$F$37</f>
        <v>0</v>
      </c>
      <c r="L40" s="80"/>
      <c r="M40" s="80"/>
      <c r="N40" s="80"/>
      <c r="O40" s="80"/>
      <c r="P40" s="245">
        <f>SUM(K40:O40)</f>
        <v>0</v>
      </c>
      <c r="Q40" s="245">
        <f>(Q13+Q14)*$F$37</f>
        <v>0</v>
      </c>
      <c r="R40" s="245">
        <f>(R14+R13)*$F$37</f>
        <v>0</v>
      </c>
    </row>
    <row r="41" spans="3:18" ht="12" customHeight="1">
      <c r="C41" s="16" t="s">
        <v>34</v>
      </c>
      <c r="D41" s="153"/>
      <c r="E41" s="153"/>
      <c r="F41" s="60">
        <f>SUM(Rates!G39)</f>
        <v>0.3085</v>
      </c>
      <c r="G41" s="60"/>
      <c r="H41" s="60"/>
      <c r="I41" s="60"/>
      <c r="J41" s="36"/>
      <c r="K41" s="36"/>
      <c r="L41" s="79"/>
      <c r="M41" s="80"/>
      <c r="N41" s="79"/>
      <c r="O41" s="80"/>
      <c r="P41" s="170">
        <f>SUM(P22*F41)</f>
        <v>0</v>
      </c>
      <c r="Q41" s="168">
        <f>SUM(Q22*F41)</f>
        <v>0</v>
      </c>
      <c r="R41" s="168">
        <f>SUM(R22*G41)</f>
        <v>0</v>
      </c>
    </row>
    <row r="42" spans="1:18" s="31" customFormat="1" ht="12" customHeight="1">
      <c r="A42" s="16"/>
      <c r="B42" s="10"/>
      <c r="C42" s="16" t="s">
        <v>122</v>
      </c>
      <c r="D42" s="153"/>
      <c r="E42" s="153"/>
      <c r="F42" s="60">
        <f>SUM(Rates!G41)</f>
        <v>0.40750000000000003</v>
      </c>
      <c r="G42" s="60"/>
      <c r="H42" s="60"/>
      <c r="I42" s="60"/>
      <c r="J42" s="36"/>
      <c r="K42" s="36"/>
      <c r="L42" s="79"/>
      <c r="M42" s="80"/>
      <c r="N42" s="79"/>
      <c r="O42" s="80"/>
      <c r="P42" s="170">
        <f>SUM(P27*F42)</f>
        <v>0</v>
      </c>
      <c r="Q42" s="168">
        <f>SUM(Q27*F42)</f>
        <v>0</v>
      </c>
      <c r="R42" s="168">
        <f>SUM(R27*G42)</f>
        <v>0</v>
      </c>
    </row>
    <row r="43" spans="1:18" s="38" customFormat="1" ht="12" customHeight="1">
      <c r="A43" s="16"/>
      <c r="B43" s="10"/>
      <c r="C43" s="16" t="s">
        <v>29</v>
      </c>
      <c r="D43" s="153"/>
      <c r="E43" s="153"/>
      <c r="F43" s="60">
        <f>SUM(Rates!G42)</f>
        <v>0.074</v>
      </c>
      <c r="G43" s="60"/>
      <c r="H43" s="60"/>
      <c r="I43" s="60"/>
      <c r="J43" s="36"/>
      <c r="K43" s="36"/>
      <c r="L43" s="80"/>
      <c r="M43" s="80"/>
      <c r="N43" s="80"/>
      <c r="O43" s="80"/>
      <c r="P43" s="170">
        <f>SUM(P32*F43)</f>
        <v>0</v>
      </c>
      <c r="Q43" s="168">
        <f>SUM(Q32*F43)</f>
        <v>0</v>
      </c>
      <c r="R43" s="168">
        <f>SUM(R32*G43)</f>
        <v>0</v>
      </c>
    </row>
    <row r="44" spans="1:18" s="41" customFormat="1" ht="12" customHeight="1">
      <c r="A44" s="31"/>
      <c r="B44" s="10"/>
      <c r="C44" s="31"/>
      <c r="D44" s="173"/>
      <c r="E44" s="173"/>
      <c r="F44" s="222" t="s">
        <v>49</v>
      </c>
      <c r="G44" s="175"/>
      <c r="H44" s="175"/>
      <c r="I44" s="35"/>
      <c r="J44" s="136"/>
      <c r="K44" s="137">
        <f aca="true" t="shared" si="2" ref="K44:R44">SUM(K37:K43)</f>
        <v>0</v>
      </c>
      <c r="L44" s="137">
        <f t="shared" si="2"/>
        <v>0</v>
      </c>
      <c r="M44" s="138">
        <f t="shared" si="2"/>
        <v>0</v>
      </c>
      <c r="N44" s="138"/>
      <c r="O44" s="138"/>
      <c r="P44" s="174">
        <f>SUM(P37:P43)</f>
        <v>0</v>
      </c>
      <c r="Q44" s="174">
        <f t="shared" si="2"/>
        <v>0</v>
      </c>
      <c r="R44" s="174">
        <f t="shared" si="2"/>
        <v>0</v>
      </c>
    </row>
    <row r="45" spans="2:18" s="38" customFormat="1" ht="12" customHeight="1">
      <c r="B45" s="37"/>
      <c r="D45" s="187"/>
      <c r="E45" s="187"/>
      <c r="F45"/>
      <c r="G45" s="186"/>
      <c r="H45" s="186"/>
      <c r="I45" s="39"/>
      <c r="J45" s="39"/>
      <c r="K45" s="39"/>
      <c r="L45" s="70"/>
      <c r="M45" s="70"/>
      <c r="N45" s="70"/>
      <c r="O45" s="70"/>
      <c r="P45" s="220"/>
      <c r="Q45" s="176"/>
      <c r="R45" s="188"/>
    </row>
    <row r="46" spans="1:18" s="31" customFormat="1" ht="12" customHeight="1">
      <c r="A46" s="41"/>
      <c r="B46" s="40"/>
      <c r="C46" s="41"/>
      <c r="D46" s="190"/>
      <c r="E46" s="190"/>
      <c r="F46" s="222" t="s">
        <v>35</v>
      </c>
      <c r="G46" s="189"/>
      <c r="H46" s="189"/>
      <c r="I46" s="42"/>
      <c r="J46" s="136"/>
      <c r="K46" s="137">
        <f aca="true" t="shared" si="3" ref="K46:R46">K33+K44</f>
        <v>0</v>
      </c>
      <c r="L46" s="137">
        <f t="shared" si="3"/>
        <v>0</v>
      </c>
      <c r="M46" s="138">
        <f t="shared" si="3"/>
        <v>0</v>
      </c>
      <c r="N46" s="138"/>
      <c r="O46" s="138"/>
      <c r="P46" s="191">
        <f>P33+P44</f>
        <v>0</v>
      </c>
      <c r="Q46" s="191">
        <f t="shared" si="3"/>
        <v>0</v>
      </c>
      <c r="R46" s="191">
        <f t="shared" si="3"/>
        <v>0</v>
      </c>
    </row>
    <row r="47" spans="1:18" s="31" customFormat="1" ht="12" customHeight="1">
      <c r="A47" s="38"/>
      <c r="B47" s="37"/>
      <c r="C47" s="38"/>
      <c r="D47" s="187"/>
      <c r="E47" s="187"/>
      <c r="F47" s="186"/>
      <c r="G47" s="186"/>
      <c r="H47" s="186"/>
      <c r="I47" s="39"/>
      <c r="J47" s="39"/>
      <c r="K47" s="39"/>
      <c r="L47" s="70"/>
      <c r="M47" s="70"/>
      <c r="N47" s="70"/>
      <c r="O47" s="70"/>
      <c r="P47" s="176"/>
      <c r="Q47" s="188"/>
      <c r="R47" s="188"/>
    </row>
    <row r="48" spans="1:18" s="47" customFormat="1" ht="12" customHeight="1">
      <c r="A48" s="31"/>
      <c r="B48" s="10" t="s">
        <v>36</v>
      </c>
      <c r="C48" s="31" t="s">
        <v>128</v>
      </c>
      <c r="D48" s="173"/>
      <c r="E48" s="173"/>
      <c r="F48" s="189"/>
      <c r="G48" s="150"/>
      <c r="H48" s="150"/>
      <c r="I48" s="43"/>
      <c r="J48" s="44"/>
      <c r="K48" s="44"/>
      <c r="L48" s="71"/>
      <c r="M48" s="71"/>
      <c r="N48" s="71"/>
      <c r="O48" s="71"/>
      <c r="P48" s="191">
        <v>0</v>
      </c>
      <c r="Q48" s="191">
        <v>0</v>
      </c>
      <c r="R48" s="191">
        <v>0</v>
      </c>
    </row>
    <row r="49" spans="1:18" s="47" customFormat="1" ht="12" customHeight="1">
      <c r="A49" s="31"/>
      <c r="B49" s="10"/>
      <c r="C49" s="31"/>
      <c r="D49" s="173"/>
      <c r="E49" s="173"/>
      <c r="F49" s="175"/>
      <c r="G49" s="175"/>
      <c r="H49" s="175"/>
      <c r="I49" s="35"/>
      <c r="J49" s="35"/>
      <c r="K49" s="35"/>
      <c r="L49" s="65"/>
      <c r="M49" s="65"/>
      <c r="N49" s="65"/>
      <c r="O49" s="65"/>
      <c r="P49" s="192" t="s">
        <v>2</v>
      </c>
      <c r="Q49" s="193"/>
      <c r="R49" s="194"/>
    </row>
    <row r="50" spans="2:18" s="47" customFormat="1" ht="12" customHeight="1">
      <c r="B50" s="10" t="s">
        <v>37</v>
      </c>
      <c r="C50" s="46" t="s">
        <v>0</v>
      </c>
      <c r="D50" s="196"/>
      <c r="E50" s="196"/>
      <c r="F50" s="189"/>
      <c r="G50" s="150"/>
      <c r="H50" s="150"/>
      <c r="I50" s="43"/>
      <c r="J50" s="44"/>
      <c r="K50" s="44"/>
      <c r="L50" s="71"/>
      <c r="M50" s="71"/>
      <c r="N50" s="71"/>
      <c r="O50" s="71"/>
      <c r="P50" s="191">
        <v>0</v>
      </c>
      <c r="Q50" s="191">
        <v>0</v>
      </c>
      <c r="R50" s="191">
        <v>0</v>
      </c>
    </row>
    <row r="51" spans="2:18" s="47" customFormat="1" ht="12" customHeight="1">
      <c r="B51" s="10"/>
      <c r="C51" s="48"/>
      <c r="D51" s="197"/>
      <c r="E51" s="197"/>
      <c r="F51" s="195"/>
      <c r="G51" s="195"/>
      <c r="H51" s="195"/>
      <c r="I51" s="49"/>
      <c r="J51" s="49"/>
      <c r="K51" s="49"/>
      <c r="L51" s="72"/>
      <c r="M51" s="72"/>
      <c r="N51" s="72"/>
      <c r="O51" s="72"/>
      <c r="P51" s="198"/>
      <c r="Q51" s="193"/>
      <c r="R51" s="193"/>
    </row>
    <row r="52" spans="1:18" s="31" customFormat="1" ht="12" customHeight="1">
      <c r="A52" s="47"/>
      <c r="B52" s="10" t="s">
        <v>38</v>
      </c>
      <c r="C52" s="46" t="s">
        <v>138</v>
      </c>
      <c r="D52" s="197"/>
      <c r="E52" s="197"/>
      <c r="F52" s="195"/>
      <c r="G52" s="195"/>
      <c r="H52" s="195"/>
      <c r="I52" s="49"/>
      <c r="J52" s="49"/>
      <c r="K52" s="49"/>
      <c r="L52" s="72"/>
      <c r="M52" s="72"/>
      <c r="N52" s="72"/>
      <c r="O52" s="72"/>
      <c r="P52" s="191">
        <v>0</v>
      </c>
      <c r="Q52" s="191">
        <v>0</v>
      </c>
      <c r="R52" s="191">
        <v>0</v>
      </c>
    </row>
    <row r="53" spans="1:18" s="38" customFormat="1" ht="12" customHeight="1">
      <c r="A53" s="47"/>
      <c r="B53" s="10"/>
      <c r="C53" s="48"/>
      <c r="D53" s="197"/>
      <c r="E53" s="197"/>
      <c r="F53" s="195"/>
      <c r="G53" s="195"/>
      <c r="H53" s="195"/>
      <c r="I53" s="49"/>
      <c r="J53" s="49"/>
      <c r="K53" s="49"/>
      <c r="L53" s="72"/>
      <c r="M53" s="72"/>
      <c r="N53" s="72"/>
      <c r="O53" s="72"/>
      <c r="P53" s="198"/>
      <c r="Q53" s="193"/>
      <c r="R53" s="193"/>
    </row>
    <row r="54" spans="2:18" s="31" customFormat="1" ht="12" customHeight="1">
      <c r="B54" s="10" t="s">
        <v>126</v>
      </c>
      <c r="C54" s="31" t="s">
        <v>86</v>
      </c>
      <c r="D54" s="173"/>
      <c r="E54" s="173"/>
      <c r="F54" s="189"/>
      <c r="G54" s="150"/>
      <c r="H54" s="150"/>
      <c r="I54" s="43"/>
      <c r="J54" s="44"/>
      <c r="K54" s="44"/>
      <c r="L54" s="71"/>
      <c r="M54" s="71"/>
      <c r="N54" s="71"/>
      <c r="O54" s="71"/>
      <c r="P54" s="191">
        <v>0</v>
      </c>
      <c r="Q54" s="191">
        <v>0</v>
      </c>
      <c r="R54" s="191">
        <v>0</v>
      </c>
    </row>
    <row r="55" spans="1:18" ht="12" customHeight="1">
      <c r="A55" s="38"/>
      <c r="B55" s="37"/>
      <c r="C55" s="38"/>
      <c r="D55" s="187"/>
      <c r="E55" s="187"/>
      <c r="F55" s="186"/>
      <c r="G55" s="186"/>
      <c r="H55" s="186"/>
      <c r="I55" s="39"/>
      <c r="J55" s="39"/>
      <c r="K55" s="39"/>
      <c r="L55" s="70"/>
      <c r="M55" s="70"/>
      <c r="N55" s="70"/>
      <c r="O55" s="70"/>
      <c r="P55" s="176"/>
      <c r="Q55" s="188"/>
      <c r="R55" s="188"/>
    </row>
    <row r="56" spans="1:18" ht="12" customHeight="1">
      <c r="A56" s="31"/>
      <c r="B56" s="10" t="s">
        <v>127</v>
      </c>
      <c r="C56" s="50" t="s">
        <v>39</v>
      </c>
      <c r="D56" s="200"/>
      <c r="E56" s="200"/>
      <c r="F56" s="186"/>
      <c r="G56" s="150"/>
      <c r="H56" s="150"/>
      <c r="I56" s="43"/>
      <c r="J56" s="44"/>
      <c r="K56" s="44"/>
      <c r="L56" s="71"/>
      <c r="M56" s="71"/>
      <c r="N56" s="71"/>
      <c r="O56" s="71"/>
      <c r="P56" s="216"/>
      <c r="Q56" s="194"/>
      <c r="R56" s="194"/>
    </row>
    <row r="57" spans="2:18" ht="12" customHeight="1">
      <c r="B57" s="51"/>
      <c r="C57" s="178" t="s">
        <v>40</v>
      </c>
      <c r="D57" s="153"/>
      <c r="E57" s="153"/>
      <c r="F57" s="154"/>
      <c r="G57" s="154"/>
      <c r="H57" s="154"/>
      <c r="I57" s="28"/>
      <c r="J57" s="28"/>
      <c r="K57" s="28"/>
      <c r="L57" s="27"/>
      <c r="M57" s="27"/>
      <c r="N57" s="27"/>
      <c r="O57" s="27"/>
      <c r="P57" s="296">
        <v>0</v>
      </c>
      <c r="Q57" s="185">
        <v>0</v>
      </c>
      <c r="R57" s="185">
        <v>0</v>
      </c>
    </row>
    <row r="58" spans="2:18" ht="12" customHeight="1">
      <c r="B58" s="51"/>
      <c r="C58" s="31" t="s">
        <v>140</v>
      </c>
      <c r="D58" s="153"/>
      <c r="E58" s="153"/>
      <c r="F58" s="154"/>
      <c r="G58" s="154"/>
      <c r="H58" s="154"/>
      <c r="I58" s="28"/>
      <c r="J58" s="28"/>
      <c r="K58" s="28"/>
      <c r="L58" s="27"/>
      <c r="M58" s="27"/>
      <c r="N58" s="27"/>
      <c r="O58" s="27"/>
      <c r="P58" s="297">
        <v>0</v>
      </c>
      <c r="Q58" s="168">
        <v>0</v>
      </c>
      <c r="R58" s="168">
        <v>0</v>
      </c>
    </row>
    <row r="59" spans="1:18" s="38" customFormat="1" ht="12" customHeight="1">
      <c r="A59" s="16"/>
      <c r="B59" s="51"/>
      <c r="C59" s="280" t="s">
        <v>148</v>
      </c>
      <c r="D59" s="214"/>
      <c r="E59" s="214"/>
      <c r="F59" s="154"/>
      <c r="G59" s="154"/>
      <c r="H59" s="154"/>
      <c r="I59" s="28"/>
      <c r="J59" s="28"/>
      <c r="K59" s="28"/>
      <c r="L59" s="27"/>
      <c r="M59" s="27"/>
      <c r="N59" s="27"/>
      <c r="O59" s="27"/>
      <c r="P59" s="298">
        <v>0</v>
      </c>
      <c r="Q59" s="168">
        <v>0</v>
      </c>
      <c r="R59" s="168">
        <v>0</v>
      </c>
    </row>
    <row r="60" spans="1:18" s="41" customFormat="1" ht="12" customHeight="1">
      <c r="A60" s="16"/>
      <c r="B60" s="51"/>
      <c r="C60" s="16" t="s">
        <v>129</v>
      </c>
      <c r="D60" s="154"/>
      <c r="E60" s="154"/>
      <c r="F60" s="154"/>
      <c r="G60" s="154"/>
      <c r="H60" s="154"/>
      <c r="I60" s="28"/>
      <c r="J60" s="28"/>
      <c r="K60" s="28"/>
      <c r="L60" s="27"/>
      <c r="M60" s="27"/>
      <c r="N60" s="27"/>
      <c r="O60" s="27"/>
      <c r="P60" s="297">
        <v>0</v>
      </c>
      <c r="Q60" s="168">
        <v>0</v>
      </c>
      <c r="R60" s="168">
        <v>0</v>
      </c>
    </row>
    <row r="61" spans="1:18" ht="12" customHeight="1">
      <c r="A61" s="38"/>
      <c r="B61" s="37"/>
      <c r="C61" s="154" t="str">
        <f>'Year 1'!C60</f>
        <v>Other:  </v>
      </c>
      <c r="D61" s="186"/>
      <c r="E61" s="186"/>
      <c r="F61" s="186"/>
      <c r="G61" s="186"/>
      <c r="H61" s="186"/>
      <c r="I61" s="52"/>
      <c r="J61" s="52"/>
      <c r="K61" s="52"/>
      <c r="L61" s="70"/>
      <c r="M61" s="70"/>
      <c r="N61" s="70"/>
      <c r="O61" s="70"/>
      <c r="P61" s="297">
        <v>0</v>
      </c>
      <c r="Q61" s="168">
        <v>0</v>
      </c>
      <c r="R61" s="300">
        <v>0</v>
      </c>
    </row>
    <row r="62" spans="1:18" ht="12" customHeight="1">
      <c r="A62" s="38"/>
      <c r="B62" s="37"/>
      <c r="C62" s="154" t="str">
        <f>'Year 1'!C60</f>
        <v>Other:  </v>
      </c>
      <c r="D62" s="186"/>
      <c r="E62" s="186"/>
      <c r="F62" s="186"/>
      <c r="G62" s="186"/>
      <c r="H62" s="186"/>
      <c r="I62" s="52"/>
      <c r="J62" s="52"/>
      <c r="K62" s="52"/>
      <c r="L62" s="70"/>
      <c r="M62" s="70"/>
      <c r="N62" s="70"/>
      <c r="O62" s="70"/>
      <c r="P62" s="299">
        <v>0</v>
      </c>
      <c r="Q62" s="171">
        <v>0</v>
      </c>
      <c r="R62" s="217">
        <v>0</v>
      </c>
    </row>
    <row r="63" spans="1:18" s="31" customFormat="1" ht="12" customHeight="1">
      <c r="A63" s="41"/>
      <c r="B63" s="40"/>
      <c r="C63" s="154"/>
      <c r="D63" s="189"/>
      <c r="E63" s="189"/>
      <c r="F63" s="189"/>
      <c r="G63" s="189"/>
      <c r="H63" s="189"/>
      <c r="I63" s="53"/>
      <c r="J63" s="232" t="s">
        <v>41</v>
      </c>
      <c r="K63" s="232"/>
      <c r="L63" s="73"/>
      <c r="M63" s="73"/>
      <c r="N63" s="73"/>
      <c r="O63" s="73"/>
      <c r="P63" s="295">
        <f>SUM(P57:P62)</f>
        <v>0</v>
      </c>
      <c r="Q63" s="295">
        <f>SUM(Q57:Q62)</f>
        <v>0</v>
      </c>
      <c r="R63" s="295">
        <f>SUM(R57:R62)</f>
        <v>0</v>
      </c>
    </row>
    <row r="64" spans="3:19" ht="12.75">
      <c r="C64" s="55"/>
      <c r="D64" s="201"/>
      <c r="E64" s="201"/>
      <c r="I64" s="56"/>
      <c r="J64" s="57"/>
      <c r="K64" s="57"/>
      <c r="L64" s="15"/>
      <c r="M64" s="15"/>
      <c r="N64" s="15"/>
      <c r="O64" s="107"/>
      <c r="P64" s="177"/>
      <c r="Q64" s="178"/>
      <c r="R64" s="178"/>
      <c r="S64" s="106"/>
    </row>
    <row r="65" spans="2:18" s="31" customFormat="1" ht="12" customHeight="1">
      <c r="B65" s="10" t="s">
        <v>42</v>
      </c>
      <c r="C65" s="31" t="s">
        <v>43</v>
      </c>
      <c r="D65" s="175"/>
      <c r="E65" s="175"/>
      <c r="F65" s="175"/>
      <c r="G65" s="175"/>
      <c r="H65" s="175"/>
      <c r="I65" s="35"/>
      <c r="J65" s="35"/>
      <c r="K65" s="35"/>
      <c r="L65" s="65"/>
      <c r="M65" s="65"/>
      <c r="N65" s="65"/>
      <c r="O65" s="65"/>
      <c r="P65" s="174">
        <f>P63+P54+P52+P50+P48+P46</f>
        <v>0</v>
      </c>
      <c r="Q65" s="174">
        <f>Q63+Q54+Q50+Q46+Q48+Q52</f>
        <v>0</v>
      </c>
      <c r="R65" s="174">
        <f>R63+R54+R50+R46+R52+R48</f>
        <v>0</v>
      </c>
    </row>
    <row r="66" spans="6:18" ht="25.5">
      <c r="F66" s="202" t="s">
        <v>9</v>
      </c>
      <c r="G66" s="202"/>
      <c r="H66" s="202"/>
      <c r="I66" s="56"/>
      <c r="J66" s="287" t="s">
        <v>184</v>
      </c>
      <c r="K66" s="287" t="s">
        <v>185</v>
      </c>
      <c r="L66" s="285" t="s">
        <v>186</v>
      </c>
      <c r="M66" s="286"/>
      <c r="N66" s="286"/>
      <c r="O66" s="15"/>
      <c r="P66" s="177"/>
      <c r="Q66" s="178"/>
      <c r="R66" s="178"/>
    </row>
    <row r="67" spans="1:18" ht="12" customHeight="1">
      <c r="A67" s="31"/>
      <c r="B67" s="10" t="s">
        <v>44</v>
      </c>
      <c r="C67" s="31" t="s">
        <v>45</v>
      </c>
      <c r="D67" s="164"/>
      <c r="E67" s="164"/>
      <c r="F67" s="235">
        <f>SUM(Rates!G46)</f>
        <v>0.605</v>
      </c>
      <c r="G67" s="187"/>
      <c r="H67" s="187"/>
      <c r="I67" s="58"/>
      <c r="J67" s="284">
        <f>SUM(P33)</f>
        <v>0</v>
      </c>
      <c r="K67" s="284">
        <f>SUM(Q46+Q50+Q63+Q54)</f>
        <v>0</v>
      </c>
      <c r="L67" s="284">
        <f>SUM(R46+R50+R63+R54)</f>
        <v>0</v>
      </c>
      <c r="M67" s="74"/>
      <c r="N67" s="74"/>
      <c r="O67" s="74"/>
      <c r="P67" s="174">
        <f>SUM(J67*F67)</f>
        <v>0</v>
      </c>
      <c r="Q67" s="174">
        <f>SUM(K67*F67)</f>
        <v>0</v>
      </c>
      <c r="R67" s="174">
        <f>SUM(L67*F67)</f>
        <v>0</v>
      </c>
    </row>
    <row r="68" spans="3:18" ht="12" customHeight="1">
      <c r="C68" s="294" t="s">
        <v>189</v>
      </c>
      <c r="I68" s="56"/>
      <c r="J68" s="57"/>
      <c r="K68" s="57"/>
      <c r="L68" s="15"/>
      <c r="M68" s="15"/>
      <c r="N68" s="15"/>
      <c r="O68" s="107"/>
      <c r="P68" s="192"/>
      <c r="Q68" s="178"/>
      <c r="R68" s="178"/>
    </row>
    <row r="69" spans="2:18" ht="12" customHeight="1">
      <c r="B69" s="10" t="s">
        <v>46</v>
      </c>
      <c r="C69"/>
      <c r="D69" s="199"/>
      <c r="E69" s="199"/>
      <c r="F69" s="175"/>
      <c r="G69" s="175"/>
      <c r="H69" s="175"/>
      <c r="I69" s="31"/>
      <c r="J69" s="233" t="s">
        <v>47</v>
      </c>
      <c r="K69" s="233"/>
      <c r="L69" s="65"/>
      <c r="M69" s="65"/>
      <c r="N69" s="65"/>
      <c r="O69" s="65"/>
      <c r="P69" s="206">
        <f>P65+P67</f>
        <v>0</v>
      </c>
      <c r="Q69" s="206">
        <f>Q65+Q67</f>
        <v>0</v>
      </c>
      <c r="R69" s="206">
        <f>R65+R67</f>
        <v>0</v>
      </c>
    </row>
    <row r="70" ht="12" customHeight="1">
      <c r="C70" s="16" t="s">
        <v>87</v>
      </c>
    </row>
    <row r="71" spans="11:16" ht="15.75">
      <c r="K71" s="304" t="s">
        <v>194</v>
      </c>
      <c r="L71"/>
      <c r="M71"/>
      <c r="N71"/>
      <c r="O71" s="14">
        <f>Rates!G29</f>
        <v>0.074</v>
      </c>
      <c r="P71" s="301">
        <f>P67/12*Rates!$C$43</f>
        <v>0</v>
      </c>
    </row>
    <row r="72" spans="3:17" ht="12" customHeight="1">
      <c r="C72" s="251" t="s">
        <v>134</v>
      </c>
      <c r="D72" s="175"/>
      <c r="E72" s="175"/>
      <c r="F72" s="175"/>
      <c r="G72" s="175"/>
      <c r="H72" s="175"/>
      <c r="I72" s="31"/>
      <c r="J72" s="31"/>
      <c r="K72" s="443" t="s">
        <v>195</v>
      </c>
      <c r="L72" s="443"/>
      <c r="M72" s="443"/>
      <c r="N72" s="443"/>
      <c r="O72" s="303">
        <f>Rates!I29</f>
        <v>0.074</v>
      </c>
      <c r="P72" s="153">
        <f>P67/12*Rates!$D$43</f>
        <v>0</v>
      </c>
      <c r="Q72" s="173"/>
    </row>
    <row r="73" spans="3:17" ht="12" customHeight="1">
      <c r="C73" s="251" t="s">
        <v>135</v>
      </c>
      <c r="F73" s="154"/>
      <c r="G73" s="154"/>
      <c r="H73" s="154"/>
      <c r="I73" s="16"/>
      <c r="J73" s="16"/>
      <c r="K73" s="443"/>
      <c r="L73" s="443"/>
      <c r="M73" s="443"/>
      <c r="N73" s="443"/>
      <c r="O73" s="126"/>
      <c r="Q73" s="154"/>
    </row>
    <row r="74" spans="11:14" ht="12" customHeight="1">
      <c r="K74" s="443"/>
      <c r="L74" s="443"/>
      <c r="M74" s="443"/>
      <c r="N74" s="443"/>
    </row>
  </sheetData>
  <sheetProtection/>
  <mergeCells count="1">
    <mergeCell ref="K72:N74"/>
  </mergeCells>
  <printOptions/>
  <pageMargins left="0.78" right="0.75" top="1" bottom="1" header="0.5" footer="0.5"/>
  <pageSetup fitToHeight="1" fitToWidth="1" horizontalDpi="600" verticalDpi="600" orientation="landscape" scale="56" r:id="rId1"/>
  <headerFooter alignWithMargins="0">
    <oddHeader>&amp;C&amp;"Times New Roman,Bold"OHIO DEPARTMENT OF TRANSPORTATION
&amp;A</oddHeader>
  </headerFooter>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S74"/>
  <sheetViews>
    <sheetView zoomScalePageLayoutView="0" workbookViewId="0" topLeftCell="A1">
      <pane xSplit="3" ySplit="7" topLeftCell="D44" activePane="bottomRight" state="frozen"/>
      <selection pane="topLeft" activeCell="L56" sqref="L56"/>
      <selection pane="topRight" activeCell="L56" sqref="L56"/>
      <selection pane="bottomLeft" activeCell="L56" sqref="L56"/>
      <selection pane="bottomRight" activeCell="L68" sqref="L68"/>
    </sheetView>
  </sheetViews>
  <sheetFormatPr defaultColWidth="9.33203125" defaultRowHeight="12" customHeight="1"/>
  <cols>
    <col min="1" max="1" width="12" style="16" customWidth="1"/>
    <col min="2" max="2" width="2.5" style="10" customWidth="1"/>
    <col min="3" max="3" width="23.83203125" style="16" customWidth="1"/>
    <col min="4" max="5" width="12.83203125" style="154" customWidth="1"/>
    <col min="6" max="6" width="10.5" style="152" customWidth="1"/>
    <col min="7" max="7" width="12.16015625" style="152" bestFit="1" customWidth="1"/>
    <col min="8" max="8" width="12.16015625" style="152" customWidth="1"/>
    <col min="9" max="9" width="9.5" style="13" bestFit="1" customWidth="1"/>
    <col min="10" max="10" width="11.16015625" style="14" customWidth="1"/>
    <col min="11" max="11" width="9.66015625" style="14" bestFit="1" customWidth="1"/>
    <col min="12" max="13" width="12.33203125" style="14" customWidth="1"/>
    <col min="14" max="14" width="12.83203125" style="14" customWidth="1"/>
    <col min="15" max="15" width="12.16015625" style="14" customWidth="1"/>
    <col min="16" max="16" width="15.5" style="153" customWidth="1"/>
    <col min="17" max="17" width="12.83203125" style="153" customWidth="1"/>
    <col min="18" max="18" width="12.83203125" style="154" customWidth="1"/>
    <col min="19" max="16384" width="9.33203125" style="16" customWidth="1"/>
  </cols>
  <sheetData>
    <row r="1" spans="2:18" s="31" customFormat="1" ht="12" customHeight="1">
      <c r="B1" s="10"/>
      <c r="D1" s="175"/>
      <c r="E1" s="175"/>
      <c r="F1" s="271"/>
      <c r="G1" s="271"/>
      <c r="H1" s="271"/>
      <c r="I1" s="272"/>
      <c r="J1" s="273"/>
      <c r="K1" s="273"/>
      <c r="L1" s="273"/>
      <c r="M1" s="273"/>
      <c r="N1" s="273"/>
      <c r="O1" s="273"/>
      <c r="P1" s="173"/>
      <c r="Q1" s="173"/>
      <c r="R1" s="175"/>
    </row>
    <row r="3" spans="3:11" ht="12" customHeight="1">
      <c r="C3" s="61" t="s">
        <v>10</v>
      </c>
      <c r="D3" s="11">
        <f>SUM('Year 2'!D3+366)</f>
        <v>44563</v>
      </c>
      <c r="E3" s="11"/>
      <c r="F3" s="179" t="s">
        <v>11</v>
      </c>
      <c r="G3" s="66">
        <f>D3+364</f>
        <v>44927</v>
      </c>
      <c r="H3" s="66"/>
      <c r="I3" s="12"/>
      <c r="J3" s="13"/>
      <c r="K3" s="13"/>
    </row>
    <row r="4" spans="3:11" ht="12" customHeight="1">
      <c r="C4" s="61"/>
      <c r="D4" s="214"/>
      <c r="E4" s="214"/>
      <c r="F4" s="179"/>
      <c r="G4" s="215"/>
      <c r="H4" s="215"/>
      <c r="I4" s="12"/>
      <c r="J4" s="13"/>
      <c r="K4" s="13"/>
    </row>
    <row r="5" spans="3:18" ht="12" customHeight="1">
      <c r="C5" s="17"/>
      <c r="D5" s="150"/>
      <c r="E5" s="150"/>
      <c r="F5" s="167"/>
      <c r="G5" s="167"/>
      <c r="H5" s="167"/>
      <c r="I5" s="17"/>
      <c r="J5" s="17"/>
      <c r="K5" s="17"/>
      <c r="L5" s="17" t="s">
        <v>2</v>
      </c>
      <c r="M5" s="17"/>
      <c r="N5" s="17"/>
      <c r="O5" s="17"/>
      <c r="P5" s="155" t="s">
        <v>12</v>
      </c>
      <c r="Q5" s="156"/>
      <c r="R5" s="157"/>
    </row>
    <row r="6" spans="3:18" ht="12" customHeight="1">
      <c r="C6" s="17"/>
      <c r="D6" s="162" t="s">
        <v>3</v>
      </c>
      <c r="E6" s="288" t="s">
        <v>173</v>
      </c>
      <c r="F6" s="179" t="s">
        <v>168</v>
      </c>
      <c r="G6" s="179" t="s">
        <v>169</v>
      </c>
      <c r="H6" s="179" t="s">
        <v>174</v>
      </c>
      <c r="I6" s="19" t="s">
        <v>13</v>
      </c>
      <c r="J6" s="20" t="s">
        <v>14</v>
      </c>
      <c r="K6" s="23" t="s">
        <v>175</v>
      </c>
      <c r="L6" s="25" t="s">
        <v>6</v>
      </c>
      <c r="M6" s="25" t="s">
        <v>7</v>
      </c>
      <c r="N6" s="21"/>
      <c r="O6" s="21"/>
      <c r="P6" s="159" t="s">
        <v>5</v>
      </c>
      <c r="Q6" s="160" t="s">
        <v>16</v>
      </c>
      <c r="R6" s="161" t="s">
        <v>17</v>
      </c>
    </row>
    <row r="7" spans="2:18" ht="12" customHeight="1">
      <c r="B7" s="22" t="s">
        <v>18</v>
      </c>
      <c r="C7" s="17" t="s">
        <v>19</v>
      </c>
      <c r="D7" s="213" t="s">
        <v>19</v>
      </c>
      <c r="E7" s="164" t="s">
        <v>20</v>
      </c>
      <c r="F7" s="164" t="s">
        <v>20</v>
      </c>
      <c r="G7" s="164" t="s">
        <v>20</v>
      </c>
      <c r="H7" s="164" t="s">
        <v>21</v>
      </c>
      <c r="I7" s="24" t="s">
        <v>21</v>
      </c>
      <c r="J7" s="24" t="s">
        <v>21</v>
      </c>
      <c r="K7" s="16" t="s">
        <v>176</v>
      </c>
      <c r="L7" s="16" t="s">
        <v>176</v>
      </c>
      <c r="M7" s="16" t="s">
        <v>176</v>
      </c>
      <c r="N7" s="25"/>
      <c r="O7" s="25"/>
      <c r="P7" s="165" t="s">
        <v>22</v>
      </c>
      <c r="Q7" s="166" t="s">
        <v>23</v>
      </c>
      <c r="R7" s="218" t="s">
        <v>24</v>
      </c>
    </row>
    <row r="8" spans="3:18" ht="12" customHeight="1">
      <c r="C8" s="26" t="s">
        <v>25</v>
      </c>
      <c r="D8" s="167"/>
      <c r="E8" s="167"/>
      <c r="F8" s="167"/>
      <c r="G8" s="164"/>
      <c r="H8" s="164"/>
      <c r="I8" s="63"/>
      <c r="J8" s="63"/>
      <c r="K8" s="63"/>
      <c r="L8" s="63"/>
      <c r="M8" s="63"/>
      <c r="N8" s="63"/>
      <c r="O8" s="63"/>
      <c r="P8" s="185"/>
      <c r="Q8" s="185"/>
      <c r="R8" s="185"/>
    </row>
    <row r="9" spans="3:18" ht="12" customHeight="1">
      <c r="C9" s="293" t="s">
        <v>101</v>
      </c>
      <c r="D9" s="169">
        <f>SUM(1.0275*'Year 2'!D9)</f>
        <v>0</v>
      </c>
      <c r="E9" s="153">
        <f>D9/(52*40)</f>
        <v>0</v>
      </c>
      <c r="F9" s="153">
        <f>D9/(32*40)</f>
        <v>0</v>
      </c>
      <c r="G9" s="153">
        <f>D9/(32*40)</f>
        <v>0</v>
      </c>
      <c r="H9" s="203">
        <v>0</v>
      </c>
      <c r="I9" s="203">
        <v>0</v>
      </c>
      <c r="J9" s="203">
        <v>0</v>
      </c>
      <c r="K9" s="292">
        <f>SUM(H9*E9)</f>
        <v>0</v>
      </c>
      <c r="L9" s="75">
        <f>I9*F9</f>
        <v>0</v>
      </c>
      <c r="M9" s="75">
        <f>G9*J9</f>
        <v>0</v>
      </c>
      <c r="N9" s="75"/>
      <c r="O9" s="75"/>
      <c r="P9" s="170">
        <f>SUM(K9:M9)</f>
        <v>0</v>
      </c>
      <c r="Q9" s="170">
        <v>0</v>
      </c>
      <c r="R9" s="170">
        <v>0</v>
      </c>
    </row>
    <row r="10" spans="3:18" ht="12" customHeight="1">
      <c r="C10" s="293" t="s">
        <v>121</v>
      </c>
      <c r="D10" s="169">
        <f>SUM(1.0275*'Year 2'!D10)</f>
        <v>0</v>
      </c>
      <c r="E10" s="153">
        <f>D10/(52*40)</f>
        <v>0</v>
      </c>
      <c r="F10" s="153">
        <f>D10/(32*40)</f>
        <v>0</v>
      </c>
      <c r="G10" s="153">
        <f>D10/(32*40)</f>
        <v>0</v>
      </c>
      <c r="H10" s="203">
        <v>0</v>
      </c>
      <c r="I10" s="203">
        <v>0</v>
      </c>
      <c r="J10" s="203">
        <v>0</v>
      </c>
      <c r="K10" s="292">
        <f>SUM(H10*E10)</f>
        <v>0</v>
      </c>
      <c r="L10" s="75">
        <f>I10*F10</f>
        <v>0</v>
      </c>
      <c r="M10" s="75">
        <f>G10*J10</f>
        <v>0</v>
      </c>
      <c r="N10" s="75"/>
      <c r="O10" s="75"/>
      <c r="P10" s="170">
        <f>SUM(K10:M10)</f>
        <v>0</v>
      </c>
      <c r="Q10" s="168">
        <v>0</v>
      </c>
      <c r="R10" s="168">
        <v>0</v>
      </c>
    </row>
    <row r="11" spans="3:18" ht="12" customHeight="1">
      <c r="C11" s="293" t="s">
        <v>121</v>
      </c>
      <c r="D11" s="169">
        <f>SUM(1.0275*'Year 2'!D11)</f>
        <v>0</v>
      </c>
      <c r="E11" s="153">
        <f>D11/(52*40)</f>
        <v>0</v>
      </c>
      <c r="F11" s="153">
        <f>D11/(32*40)</f>
        <v>0</v>
      </c>
      <c r="G11" s="153">
        <f>D11/(32*40)</f>
        <v>0</v>
      </c>
      <c r="H11" s="204">
        <v>0</v>
      </c>
      <c r="I11" s="204">
        <v>0</v>
      </c>
      <c r="J11" s="204">
        <v>0</v>
      </c>
      <c r="K11" s="292">
        <f>SUM(H11*E11)</f>
        <v>0</v>
      </c>
      <c r="L11" s="75">
        <f>I11*F11</f>
        <v>0</v>
      </c>
      <c r="M11" s="75">
        <f>G11*J11</f>
        <v>0</v>
      </c>
      <c r="N11" s="75"/>
      <c r="O11" s="75"/>
      <c r="P11" s="170">
        <f>SUM(K11:M11)</f>
        <v>0</v>
      </c>
      <c r="Q11" s="168">
        <v>0</v>
      </c>
      <c r="R11" s="168">
        <v>0</v>
      </c>
    </row>
    <row r="12" spans="3:18" ht="12" customHeight="1">
      <c r="C12" s="345" t="s">
        <v>223</v>
      </c>
      <c r="D12" s="169"/>
      <c r="E12" s="153"/>
      <c r="F12" s="153"/>
      <c r="G12" s="153"/>
      <c r="H12" s="203"/>
      <c r="I12" s="203"/>
      <c r="J12" s="203"/>
      <c r="K12" s="292"/>
      <c r="L12" s="75"/>
      <c r="M12" s="75"/>
      <c r="N12" s="75"/>
      <c r="O12" s="75"/>
      <c r="P12" s="170"/>
      <c r="Q12" s="170"/>
      <c r="R12" s="170"/>
    </row>
    <row r="13" spans="3:18" ht="12" customHeight="1">
      <c r="C13" s="293" t="s">
        <v>121</v>
      </c>
      <c r="D13" s="169">
        <f>SUM(1.03*'Year 2'!D13)</f>
        <v>0</v>
      </c>
      <c r="E13" s="153">
        <f>D13/(52*40)</f>
        <v>0</v>
      </c>
      <c r="F13" s="153">
        <f>D13/(32*40)</f>
        <v>0</v>
      </c>
      <c r="G13" s="153">
        <f>D13/(32*40)</f>
        <v>0</v>
      </c>
      <c r="H13" s="203">
        <v>0</v>
      </c>
      <c r="I13" s="203">
        <v>0</v>
      </c>
      <c r="J13" s="203">
        <v>0</v>
      </c>
      <c r="K13" s="292">
        <f>SUM(H13*E13)</f>
        <v>0</v>
      </c>
      <c r="L13" s="75"/>
      <c r="M13" s="75"/>
      <c r="N13" s="75"/>
      <c r="O13" s="75"/>
      <c r="P13" s="170">
        <f>SUM(K13:M13)</f>
        <v>0</v>
      </c>
      <c r="Q13" s="170">
        <v>0</v>
      </c>
      <c r="R13" s="170">
        <v>0</v>
      </c>
    </row>
    <row r="14" spans="3:18" ht="12" customHeight="1">
      <c r="C14" s="293" t="s">
        <v>121</v>
      </c>
      <c r="D14" s="169">
        <f>SUM(1.03*'Year 2'!D14)</f>
        <v>0</v>
      </c>
      <c r="E14" s="153">
        <f>D14/(52*40)</f>
        <v>0</v>
      </c>
      <c r="F14" s="153">
        <f>D14/(32*40)</f>
        <v>0</v>
      </c>
      <c r="G14" s="153">
        <f>D14/(32*40)</f>
        <v>0</v>
      </c>
      <c r="H14" s="203">
        <v>0</v>
      </c>
      <c r="I14" s="203">
        <v>0</v>
      </c>
      <c r="J14" s="203">
        <v>0</v>
      </c>
      <c r="K14" s="292">
        <f>SUM(H14*E14)</f>
        <v>0</v>
      </c>
      <c r="L14" s="75"/>
      <c r="M14" s="75"/>
      <c r="N14" s="75"/>
      <c r="O14" s="75"/>
      <c r="P14" s="346">
        <f>SUM(K14:M14)</f>
        <v>0</v>
      </c>
      <c r="Q14" s="171">
        <v>0</v>
      </c>
      <c r="R14" s="181">
        <v>0</v>
      </c>
    </row>
    <row r="15" spans="2:18" s="31" customFormat="1" ht="12" customHeight="1">
      <c r="B15" s="10"/>
      <c r="C15" s="133"/>
      <c r="D15" s="172"/>
      <c r="E15" s="172"/>
      <c r="F15" s="221" t="s">
        <v>26</v>
      </c>
      <c r="G15" s="173"/>
      <c r="H15" s="173"/>
      <c r="I15" s="134"/>
      <c r="J15" s="134"/>
      <c r="K15" s="281">
        <f>SUM(K9:K11)</f>
        <v>0</v>
      </c>
      <c r="L15" s="281">
        <f>SUM(L9:L11)</f>
        <v>0</v>
      </c>
      <c r="M15" s="127">
        <f>SUM(M9:M11)</f>
        <v>0</v>
      </c>
      <c r="N15" s="127"/>
      <c r="O15" s="142"/>
      <c r="P15" s="219">
        <f>SUM(P9:P14)</f>
        <v>0</v>
      </c>
      <c r="Q15" s="219">
        <f>SUM(Q9:Q14)</f>
        <v>0</v>
      </c>
      <c r="R15" s="219">
        <f>SUM(R9:R14)</f>
        <v>0</v>
      </c>
    </row>
    <row r="16" spans="3:18" ht="12" customHeight="1">
      <c r="C16" s="6"/>
      <c r="D16" s="153"/>
      <c r="E16" s="153"/>
      <c r="F16" s="153"/>
      <c r="G16" s="153"/>
      <c r="H16" s="153"/>
      <c r="I16" s="28"/>
      <c r="J16" s="29"/>
      <c r="K16" s="29"/>
      <c r="L16" s="30"/>
      <c r="M16" s="30"/>
      <c r="N16" s="30"/>
      <c r="O16" s="30"/>
      <c r="P16" s="176"/>
      <c r="Q16" s="178"/>
      <c r="R16" s="178"/>
    </row>
    <row r="17" spans="2:18" ht="12" customHeight="1">
      <c r="B17" s="10" t="s">
        <v>27</v>
      </c>
      <c r="C17" s="31" t="s">
        <v>28</v>
      </c>
      <c r="D17" s="158"/>
      <c r="E17" s="158"/>
      <c r="F17" s="179"/>
      <c r="G17" s="179"/>
      <c r="H17" s="179"/>
      <c r="I17" s="64"/>
      <c r="J17" s="64"/>
      <c r="K17" s="64"/>
      <c r="L17" s="31"/>
      <c r="M17" s="18"/>
      <c r="N17" s="21"/>
      <c r="O17" s="21"/>
      <c r="P17" s="177"/>
      <c r="Q17" s="178"/>
      <c r="R17" s="178"/>
    </row>
    <row r="18" spans="3:18" ht="12" customHeight="1">
      <c r="C18" s="26" t="s">
        <v>34</v>
      </c>
      <c r="D18" s="163"/>
      <c r="E18" s="163"/>
      <c r="F18" s="164"/>
      <c r="G18" s="164"/>
      <c r="H18" s="164"/>
      <c r="I18" s="64"/>
      <c r="J18" s="64"/>
      <c r="K18" s="64"/>
      <c r="L18" s="23"/>
      <c r="M18" s="23"/>
      <c r="N18" s="25"/>
      <c r="O18" s="25"/>
      <c r="P18" s="180"/>
      <c r="Q18" s="181"/>
      <c r="R18" s="181"/>
    </row>
    <row r="19" spans="3:18" ht="12" customHeight="1">
      <c r="C19" s="34" t="s">
        <v>121</v>
      </c>
      <c r="D19" s="169">
        <f>SUM(1.03*'Year 2'!D19)</f>
        <v>0</v>
      </c>
      <c r="E19" s="153">
        <f>D19/(52*40)</f>
        <v>0</v>
      </c>
      <c r="F19" s="153"/>
      <c r="G19" s="153"/>
      <c r="H19" s="203">
        <v>0</v>
      </c>
      <c r="I19" s="9"/>
      <c r="J19" s="9"/>
      <c r="K19" s="9"/>
      <c r="L19" s="8"/>
      <c r="M19" s="8"/>
      <c r="N19" s="8"/>
      <c r="O19" s="8"/>
      <c r="P19" s="170">
        <f>H19*E19</f>
        <v>0</v>
      </c>
      <c r="Q19" s="168">
        <v>0</v>
      </c>
      <c r="R19" s="168">
        <v>0</v>
      </c>
    </row>
    <row r="20" spans="3:18" ht="12" customHeight="1">
      <c r="C20" s="34" t="s">
        <v>121</v>
      </c>
      <c r="D20" s="169">
        <f>SUM(1.03*'Year 2'!D20)</f>
        <v>0</v>
      </c>
      <c r="E20" s="153">
        <f>D20/(52*40)</f>
        <v>0</v>
      </c>
      <c r="F20" s="153"/>
      <c r="G20" s="153"/>
      <c r="H20" s="203">
        <v>0</v>
      </c>
      <c r="I20" s="9"/>
      <c r="J20" s="9"/>
      <c r="K20" s="9"/>
      <c r="L20" s="8"/>
      <c r="M20" s="8"/>
      <c r="N20" s="8"/>
      <c r="O20" s="8"/>
      <c r="P20" s="170">
        <f>H20*E20</f>
        <v>0</v>
      </c>
      <c r="Q20" s="168">
        <v>0</v>
      </c>
      <c r="R20" s="168">
        <v>0</v>
      </c>
    </row>
    <row r="21" spans="3:18" ht="12" customHeight="1">
      <c r="C21" s="34" t="s">
        <v>121</v>
      </c>
      <c r="D21" s="169">
        <f>SUM(1.03*'Year 2'!D21)</f>
        <v>0</v>
      </c>
      <c r="E21" s="153">
        <f>D21/(52*40)</f>
        <v>0</v>
      </c>
      <c r="F21" s="153"/>
      <c r="G21" s="153"/>
      <c r="H21" s="203">
        <v>0</v>
      </c>
      <c r="I21" s="9"/>
      <c r="J21" s="9"/>
      <c r="K21" s="9"/>
      <c r="L21" s="8"/>
      <c r="M21" s="8"/>
      <c r="N21" s="8"/>
      <c r="O21" s="8"/>
      <c r="P21" s="170">
        <f>H21*E21</f>
        <v>0</v>
      </c>
      <c r="Q21" s="168">
        <v>0</v>
      </c>
      <c r="R21" s="168">
        <v>0</v>
      </c>
    </row>
    <row r="22" spans="3:18" ht="12" customHeight="1">
      <c r="C22" s="283" t="s">
        <v>170</v>
      </c>
      <c r="D22" s="158"/>
      <c r="E22" s="158"/>
      <c r="F22" s="153"/>
      <c r="G22" s="151"/>
      <c r="H22" s="203"/>
      <c r="I22" s="20"/>
      <c r="J22" s="20"/>
      <c r="K22" s="20"/>
      <c r="L22" s="62"/>
      <c r="M22" s="62"/>
      <c r="N22" s="62"/>
      <c r="O22" s="62"/>
      <c r="P22" s="282">
        <f>SUM(P19:P21)</f>
        <v>0</v>
      </c>
      <c r="Q22" s="282">
        <f>SUM(Q19:Q21)</f>
        <v>0</v>
      </c>
      <c r="R22" s="282">
        <f>SUM(R19:R21)</f>
        <v>0</v>
      </c>
    </row>
    <row r="23" spans="3:18" ht="12" customHeight="1">
      <c r="C23" s="212" t="s">
        <v>48</v>
      </c>
      <c r="D23" s="163"/>
      <c r="E23" s="163"/>
      <c r="F23" s="154"/>
      <c r="G23" s="164"/>
      <c r="H23" s="203"/>
      <c r="I23" s="33"/>
      <c r="J23" s="33"/>
      <c r="K23" s="33"/>
      <c r="L23" s="23"/>
      <c r="M23" s="23"/>
      <c r="N23" s="23"/>
      <c r="O23" s="23"/>
      <c r="P23" s="170"/>
      <c r="Q23" s="168"/>
      <c r="R23" s="168"/>
    </row>
    <row r="24" spans="3:18" ht="12" customHeight="1">
      <c r="C24" s="34" t="s">
        <v>121</v>
      </c>
      <c r="D24" s="169">
        <f>SUM(1.03*'Year 2'!D24)</f>
        <v>0</v>
      </c>
      <c r="E24" s="153">
        <f>D24/(52*40)</f>
        <v>0</v>
      </c>
      <c r="F24" s="153"/>
      <c r="G24" s="153"/>
      <c r="H24" s="203">
        <v>0</v>
      </c>
      <c r="I24" s="9"/>
      <c r="J24" s="9"/>
      <c r="K24" s="9"/>
      <c r="L24" s="8"/>
      <c r="M24" s="8"/>
      <c r="N24" s="8"/>
      <c r="O24" s="8"/>
      <c r="P24" s="170">
        <f>H24*E24</f>
        <v>0</v>
      </c>
      <c r="Q24" s="168">
        <v>0</v>
      </c>
      <c r="R24" s="168">
        <v>0</v>
      </c>
    </row>
    <row r="25" spans="3:18" ht="12" customHeight="1">
      <c r="C25" s="34" t="s">
        <v>121</v>
      </c>
      <c r="D25" s="169">
        <f>SUM(1.03*'Year 2'!D25)</f>
        <v>0</v>
      </c>
      <c r="E25" s="153">
        <f>D25/(52*40)</f>
        <v>0</v>
      </c>
      <c r="F25" s="153"/>
      <c r="G25" s="153"/>
      <c r="H25" s="203">
        <v>0</v>
      </c>
      <c r="I25" s="9"/>
      <c r="J25" s="9"/>
      <c r="K25" s="9"/>
      <c r="L25" s="8"/>
      <c r="M25" s="8"/>
      <c r="N25" s="8"/>
      <c r="O25" s="8"/>
      <c r="P25" s="170">
        <f>H25*E25</f>
        <v>0</v>
      </c>
      <c r="Q25" s="168">
        <v>0</v>
      </c>
      <c r="R25" s="168">
        <v>0</v>
      </c>
    </row>
    <row r="26" spans="3:18" ht="12" customHeight="1">
      <c r="C26" s="34" t="s">
        <v>121</v>
      </c>
      <c r="D26" s="169">
        <f>SUM(1.03*'Year 2'!D26)</f>
        <v>0</v>
      </c>
      <c r="E26" s="153">
        <f>D26/(52*40)</f>
        <v>0</v>
      </c>
      <c r="F26" s="153"/>
      <c r="G26" s="153"/>
      <c r="H26" s="203">
        <v>0</v>
      </c>
      <c r="I26" s="9"/>
      <c r="J26" s="9"/>
      <c r="K26" s="9"/>
      <c r="L26" s="8"/>
      <c r="M26" s="8"/>
      <c r="N26" s="8"/>
      <c r="O26" s="8"/>
      <c r="P26" s="170">
        <f>H26*E26</f>
        <v>0</v>
      </c>
      <c r="Q26" s="168">
        <v>0</v>
      </c>
      <c r="R26" s="168">
        <v>0</v>
      </c>
    </row>
    <row r="27" spans="3:18" ht="12" customHeight="1">
      <c r="C27" s="283" t="s">
        <v>171</v>
      </c>
      <c r="D27" s="169"/>
      <c r="E27" s="169"/>
      <c r="F27" s="153"/>
      <c r="G27" s="169"/>
      <c r="H27" s="203"/>
      <c r="I27" s="20"/>
      <c r="J27" s="20"/>
      <c r="K27" s="20"/>
      <c r="L27" s="62"/>
      <c r="M27" s="62"/>
      <c r="N27" s="62"/>
      <c r="O27" s="62"/>
      <c r="P27" s="282">
        <f>SUM(P24:P26)</f>
        <v>0</v>
      </c>
      <c r="Q27" s="282">
        <f>SUM(Q24:Q26)</f>
        <v>0</v>
      </c>
      <c r="R27" s="282">
        <f>SUM(R24:R26)</f>
        <v>0</v>
      </c>
    </row>
    <row r="28" spans="3:18" ht="12" customHeight="1">
      <c r="C28" s="32" t="s">
        <v>29</v>
      </c>
      <c r="D28" s="153"/>
      <c r="E28" s="153"/>
      <c r="F28" s="154"/>
      <c r="G28" s="154"/>
      <c r="H28" s="203"/>
      <c r="I28" s="33"/>
      <c r="J28" s="33"/>
      <c r="K28" s="33"/>
      <c r="L28" s="23"/>
      <c r="M28" s="23"/>
      <c r="N28" s="23"/>
      <c r="O28" s="23"/>
      <c r="P28" s="170"/>
      <c r="Q28" s="168"/>
      <c r="R28" s="168"/>
    </row>
    <row r="29" spans="3:18" ht="12" customHeight="1">
      <c r="C29" s="34" t="s">
        <v>29</v>
      </c>
      <c r="D29" s="169">
        <f>SUM(1.03*'Year 2'!D29)</f>
        <v>0</v>
      </c>
      <c r="E29" s="153">
        <f>D29/(52*20)</f>
        <v>0</v>
      </c>
      <c r="F29" s="153"/>
      <c r="G29" s="153"/>
      <c r="H29" s="203">
        <v>0</v>
      </c>
      <c r="I29" s="205"/>
      <c r="J29" s="205"/>
      <c r="K29" s="205"/>
      <c r="L29" s="153"/>
      <c r="M29" s="153"/>
      <c r="N29" s="153"/>
      <c r="O29" s="153"/>
      <c r="P29" s="170">
        <f>H29*E29</f>
        <v>0</v>
      </c>
      <c r="Q29" s="170">
        <v>0</v>
      </c>
      <c r="R29" s="170">
        <v>0</v>
      </c>
    </row>
    <row r="30" spans="3:18" ht="12" customHeight="1">
      <c r="C30" s="34" t="s">
        <v>29</v>
      </c>
      <c r="D30" s="169">
        <f>SUM(1.03*'Year 2'!D30)</f>
        <v>0</v>
      </c>
      <c r="E30" s="153">
        <f>D30/(52*20)</f>
        <v>0</v>
      </c>
      <c r="F30" s="153"/>
      <c r="G30" s="153"/>
      <c r="H30" s="203">
        <v>0</v>
      </c>
      <c r="I30" s="205"/>
      <c r="J30" s="205"/>
      <c r="K30" s="205"/>
      <c r="L30" s="153"/>
      <c r="M30" s="153"/>
      <c r="N30" s="153"/>
      <c r="O30" s="153"/>
      <c r="P30" s="170">
        <f>H30*E30</f>
        <v>0</v>
      </c>
      <c r="Q30" s="170">
        <v>0</v>
      </c>
      <c r="R30" s="170">
        <v>0</v>
      </c>
    </row>
    <row r="31" spans="3:18" ht="12" customHeight="1">
      <c r="C31" s="34" t="s">
        <v>29</v>
      </c>
      <c r="D31" s="169">
        <f>SUM(1.03*'Year 2'!D31)</f>
        <v>0</v>
      </c>
      <c r="E31" s="153">
        <f>D31/(52*20)</f>
        <v>0</v>
      </c>
      <c r="F31" s="153"/>
      <c r="G31" s="153"/>
      <c r="H31" s="203">
        <v>0</v>
      </c>
      <c r="I31" s="205"/>
      <c r="J31" s="205"/>
      <c r="K31" s="205"/>
      <c r="L31" s="8"/>
      <c r="M31" s="8"/>
      <c r="N31" s="8"/>
      <c r="O31" s="8"/>
      <c r="P31" s="170">
        <f>H31*E31</f>
        <v>0</v>
      </c>
      <c r="Q31" s="170">
        <v>0</v>
      </c>
      <c r="R31" s="170">
        <v>0</v>
      </c>
    </row>
    <row r="32" spans="3:18" ht="12" customHeight="1">
      <c r="C32" s="283" t="s">
        <v>172</v>
      </c>
      <c r="D32" s="182"/>
      <c r="E32" s="182"/>
      <c r="F32" s="153"/>
      <c r="G32" s="153"/>
      <c r="H32" s="153"/>
      <c r="I32" s="205"/>
      <c r="J32" s="205"/>
      <c r="K32" s="205"/>
      <c r="L32" s="8"/>
      <c r="M32" s="8"/>
      <c r="N32" s="8"/>
      <c r="O32" s="8"/>
      <c r="P32" s="282">
        <f>SUM(P29:P31)</f>
        <v>0</v>
      </c>
      <c r="Q32" s="282">
        <f>SUM(Q29:Q31)</f>
        <v>0</v>
      </c>
      <c r="R32" s="282">
        <f>SUM(R29:R31)</f>
        <v>0</v>
      </c>
    </row>
    <row r="33" spans="2:18" s="31" customFormat="1" ht="12" customHeight="1">
      <c r="B33" s="10"/>
      <c r="D33" s="173"/>
      <c r="E33" s="173"/>
      <c r="F33" s="234" t="s">
        <v>30</v>
      </c>
      <c r="G33" s="175"/>
      <c r="H33" s="175"/>
      <c r="I33" s="35"/>
      <c r="J33" s="136"/>
      <c r="K33" s="137">
        <f>K15</f>
        <v>0</v>
      </c>
      <c r="L33" s="137">
        <f>L15</f>
        <v>0</v>
      </c>
      <c r="M33" s="138">
        <f>M15</f>
        <v>0</v>
      </c>
      <c r="N33" s="138"/>
      <c r="O33" s="138"/>
      <c r="P33" s="174">
        <f>SUM(P15+P22+P27+P32)</f>
        <v>0</v>
      </c>
      <c r="Q33" s="174">
        <f>SUM(Q15+Q22+Q27+Q32)</f>
        <v>0</v>
      </c>
      <c r="R33" s="174">
        <f>SUM(R15+R22+R27+R32)</f>
        <v>0</v>
      </c>
    </row>
    <row r="34" spans="3:18" ht="12" customHeight="1">
      <c r="C34" s="31"/>
      <c r="D34" s="173"/>
      <c r="E34" s="173"/>
      <c r="F34" s="175"/>
      <c r="G34" s="175"/>
      <c r="H34" s="175"/>
      <c r="I34" s="35"/>
      <c r="J34" s="64"/>
      <c r="K34" s="64"/>
      <c r="L34" s="67"/>
      <c r="M34" s="68"/>
      <c r="N34" s="68"/>
      <c r="O34" s="69"/>
      <c r="P34" s="177"/>
      <c r="Q34" s="178"/>
      <c r="R34" s="178"/>
    </row>
    <row r="35" spans="2:18" ht="12" customHeight="1">
      <c r="B35" s="10" t="s">
        <v>31</v>
      </c>
      <c r="C35" s="31" t="s">
        <v>4</v>
      </c>
      <c r="D35" s="173"/>
      <c r="E35" s="173"/>
      <c r="F35" s="183" t="s">
        <v>32</v>
      </c>
      <c r="G35" s="184"/>
      <c r="H35" s="184"/>
      <c r="I35" s="148"/>
      <c r="J35" s="35"/>
      <c r="K35" s="35"/>
      <c r="L35" s="65"/>
      <c r="M35" s="65"/>
      <c r="N35" s="65"/>
      <c r="O35" s="65"/>
      <c r="P35" s="177"/>
      <c r="Q35" s="178"/>
      <c r="R35" s="178"/>
    </row>
    <row r="36" spans="3:18" ht="12" customHeight="1">
      <c r="C36" s="31"/>
      <c r="D36" s="173"/>
      <c r="E36" s="173"/>
      <c r="F36" s="183" t="s">
        <v>33</v>
      </c>
      <c r="G36" s="183"/>
      <c r="H36" s="183"/>
      <c r="I36" s="149"/>
      <c r="J36" s="35"/>
      <c r="K36" s="35"/>
      <c r="L36" s="65"/>
      <c r="M36" s="65"/>
      <c r="N36" s="65"/>
      <c r="O36" s="65"/>
      <c r="P36" s="180"/>
      <c r="Q36" s="181"/>
      <c r="R36" s="178"/>
    </row>
    <row r="37" spans="3:18" ht="12" customHeight="1">
      <c r="C37" s="16" t="s">
        <v>101</v>
      </c>
      <c r="D37" s="153"/>
      <c r="E37" s="153"/>
      <c r="F37" s="60">
        <f>SUM(Rates!I38)</f>
        <v>0.3225</v>
      </c>
      <c r="G37" s="60"/>
      <c r="H37" s="60"/>
      <c r="I37" s="60"/>
      <c r="J37" s="36"/>
      <c r="K37" s="80">
        <f aca="true" t="shared" si="0" ref="K37:M39">K9*$F$37</f>
        <v>0</v>
      </c>
      <c r="L37" s="80">
        <f t="shared" si="0"/>
        <v>0</v>
      </c>
      <c r="M37" s="80">
        <f t="shared" si="0"/>
        <v>0</v>
      </c>
      <c r="N37" s="80"/>
      <c r="O37" s="80"/>
      <c r="P37" s="245">
        <f>SUM(K37:O37)</f>
        <v>0</v>
      </c>
      <c r="Q37" s="245">
        <f aca="true" t="shared" si="1" ref="Q37:R39">Q9*$F$37</f>
        <v>0</v>
      </c>
      <c r="R37" s="245">
        <f t="shared" si="1"/>
        <v>0</v>
      </c>
    </row>
    <row r="38" spans="3:18" ht="12" customHeight="1">
      <c r="C38" s="16" t="s">
        <v>179</v>
      </c>
      <c r="D38" s="153"/>
      <c r="E38" s="153"/>
      <c r="F38" s="60">
        <f>SUM(Rates!I38)</f>
        <v>0.3225</v>
      </c>
      <c r="G38" s="60"/>
      <c r="H38" s="60"/>
      <c r="I38" s="60"/>
      <c r="J38" s="36"/>
      <c r="K38" s="80">
        <f t="shared" si="0"/>
        <v>0</v>
      </c>
      <c r="L38" s="80">
        <f t="shared" si="0"/>
        <v>0</v>
      </c>
      <c r="M38" s="80">
        <f t="shared" si="0"/>
        <v>0</v>
      </c>
      <c r="N38" s="80"/>
      <c r="O38" s="80"/>
      <c r="P38" s="245">
        <f>SUM(K38:O38)</f>
        <v>0</v>
      </c>
      <c r="Q38" s="290">
        <f t="shared" si="1"/>
        <v>0</v>
      </c>
      <c r="R38" s="290">
        <f t="shared" si="1"/>
        <v>0</v>
      </c>
    </row>
    <row r="39" spans="3:18" ht="12" customHeight="1">
      <c r="C39" s="16" t="s">
        <v>179</v>
      </c>
      <c r="D39" s="153"/>
      <c r="E39" s="153"/>
      <c r="F39" s="60">
        <f>SUM(Rates!I38)</f>
        <v>0.3225</v>
      </c>
      <c r="G39" s="60"/>
      <c r="H39" s="60"/>
      <c r="I39" s="60"/>
      <c r="J39" s="36"/>
      <c r="K39" s="80">
        <f t="shared" si="0"/>
        <v>0</v>
      </c>
      <c r="L39" s="80">
        <f t="shared" si="0"/>
        <v>0</v>
      </c>
      <c r="M39" s="80">
        <f t="shared" si="0"/>
        <v>0</v>
      </c>
      <c r="N39" s="80"/>
      <c r="O39" s="80"/>
      <c r="P39" s="245">
        <f>SUM(K39:O39)</f>
        <v>0</v>
      </c>
      <c r="Q39" s="245">
        <f t="shared" si="1"/>
        <v>0</v>
      </c>
      <c r="R39" s="245">
        <f t="shared" si="1"/>
        <v>0</v>
      </c>
    </row>
    <row r="40" spans="3:18" ht="12" customHeight="1">
      <c r="C40" s="294" t="s">
        <v>222</v>
      </c>
      <c r="D40" s="153"/>
      <c r="E40" s="153"/>
      <c r="F40" s="60">
        <f>SUM(Rates!I40)</f>
        <v>0.375</v>
      </c>
      <c r="G40" s="60"/>
      <c r="H40" s="60"/>
      <c r="I40" s="60"/>
      <c r="J40" s="36"/>
      <c r="K40" s="80">
        <f>(K13+K14)*$F$37</f>
        <v>0</v>
      </c>
      <c r="L40" s="80"/>
      <c r="M40" s="80"/>
      <c r="N40" s="80"/>
      <c r="O40" s="80"/>
      <c r="P40" s="245">
        <f>SUM(K40:O40)</f>
        <v>0</v>
      </c>
      <c r="Q40" s="245">
        <f>(Q13+Q14)*$F$37</f>
        <v>0</v>
      </c>
      <c r="R40" s="245">
        <f>(R13+R14)*$F$37</f>
        <v>0</v>
      </c>
    </row>
    <row r="41" spans="3:18" ht="12" customHeight="1">
      <c r="C41" s="16" t="s">
        <v>34</v>
      </c>
      <c r="D41" s="153"/>
      <c r="E41" s="153"/>
      <c r="F41" s="60">
        <f>SUM(Rates!I39)</f>
        <v>0.321</v>
      </c>
      <c r="G41" s="60"/>
      <c r="H41" s="60"/>
      <c r="I41" s="60"/>
      <c r="J41" s="36"/>
      <c r="K41" s="36"/>
      <c r="L41" s="79"/>
      <c r="M41" s="80"/>
      <c r="N41" s="79"/>
      <c r="O41" s="80"/>
      <c r="P41" s="170">
        <f>SUM(P22*F41)</f>
        <v>0</v>
      </c>
      <c r="Q41" s="168">
        <f>SUM(Q22*F41)</f>
        <v>0</v>
      </c>
      <c r="R41" s="168">
        <f>SUM(R22*G41)</f>
        <v>0</v>
      </c>
    </row>
    <row r="42" spans="1:18" s="31" customFormat="1" ht="12" customHeight="1">
      <c r="A42" s="16"/>
      <c r="B42" s="10"/>
      <c r="C42" s="16" t="s">
        <v>122</v>
      </c>
      <c r="D42" s="153"/>
      <c r="E42" s="153"/>
      <c r="F42" s="60">
        <f>SUM(Rates!I41)</f>
        <v>0.426</v>
      </c>
      <c r="G42" s="60"/>
      <c r="H42" s="60"/>
      <c r="I42" s="60"/>
      <c r="J42" s="36"/>
      <c r="K42" s="36"/>
      <c r="L42" s="79"/>
      <c r="M42" s="80"/>
      <c r="N42" s="79"/>
      <c r="O42" s="80"/>
      <c r="P42" s="170">
        <f>SUM(P27*F42)</f>
        <v>0</v>
      </c>
      <c r="Q42" s="168">
        <f>SUM(Q27*F42)</f>
        <v>0</v>
      </c>
      <c r="R42" s="168">
        <f>SUM(R27*G42)</f>
        <v>0</v>
      </c>
    </row>
    <row r="43" spans="1:18" s="38" customFormat="1" ht="12" customHeight="1">
      <c r="A43" s="16"/>
      <c r="B43" s="10"/>
      <c r="C43" s="16" t="s">
        <v>29</v>
      </c>
      <c r="D43" s="153"/>
      <c r="E43" s="153"/>
      <c r="F43" s="60">
        <f>SUM(Rates!I42)</f>
        <v>0.074</v>
      </c>
      <c r="G43" s="60"/>
      <c r="H43" s="60"/>
      <c r="I43" s="60"/>
      <c r="J43" s="36"/>
      <c r="K43" s="36"/>
      <c r="L43" s="80"/>
      <c r="M43" s="80"/>
      <c r="N43" s="80"/>
      <c r="O43" s="80"/>
      <c r="P43" s="170">
        <f>SUM(P32*F43)</f>
        <v>0</v>
      </c>
      <c r="Q43" s="168">
        <f>SUM(Q32*F43)</f>
        <v>0</v>
      </c>
      <c r="R43" s="168">
        <f>SUM(R32*G43)</f>
        <v>0</v>
      </c>
    </row>
    <row r="44" spans="1:18" s="41" customFormat="1" ht="12" customHeight="1">
      <c r="A44" s="31"/>
      <c r="B44" s="10"/>
      <c r="C44" s="31"/>
      <c r="D44" s="173"/>
      <c r="E44" s="173"/>
      <c r="F44" s="222" t="s">
        <v>49</v>
      </c>
      <c r="G44" s="175"/>
      <c r="H44" s="175"/>
      <c r="I44" s="35"/>
      <c r="J44" s="136"/>
      <c r="K44" s="137">
        <f aca="true" t="shared" si="2" ref="K44:Q44">SUM(K37:K43)</f>
        <v>0</v>
      </c>
      <c r="L44" s="137">
        <f t="shared" si="2"/>
        <v>0</v>
      </c>
      <c r="M44" s="138">
        <f t="shared" si="2"/>
        <v>0</v>
      </c>
      <c r="N44" s="138"/>
      <c r="O44" s="138"/>
      <c r="P44" s="174">
        <f>SUM(P37:P43)</f>
        <v>0</v>
      </c>
      <c r="Q44" s="174">
        <f t="shared" si="2"/>
        <v>0</v>
      </c>
      <c r="R44" s="174">
        <f>SUM(R37:R43)</f>
        <v>0</v>
      </c>
    </row>
    <row r="45" spans="2:18" s="38" customFormat="1" ht="12" customHeight="1">
      <c r="B45" s="37"/>
      <c r="D45" s="187"/>
      <c r="E45" s="187"/>
      <c r="F45"/>
      <c r="G45" s="186"/>
      <c r="H45" s="186"/>
      <c r="I45" s="39"/>
      <c r="J45" s="39"/>
      <c r="K45" s="39"/>
      <c r="L45" s="70"/>
      <c r="M45" s="70"/>
      <c r="N45" s="70"/>
      <c r="O45" s="70"/>
      <c r="P45" s="220"/>
      <c r="Q45" s="176"/>
      <c r="R45" s="188"/>
    </row>
    <row r="46" spans="1:18" s="31" customFormat="1" ht="12" customHeight="1">
      <c r="A46" s="41"/>
      <c r="B46" s="40"/>
      <c r="C46" s="41"/>
      <c r="D46" s="190"/>
      <c r="E46" s="190"/>
      <c r="F46" s="222" t="s">
        <v>35</v>
      </c>
      <c r="G46" s="189"/>
      <c r="H46" s="189"/>
      <c r="I46" s="42"/>
      <c r="J46" s="136"/>
      <c r="K46" s="137">
        <f aca="true" t="shared" si="3" ref="K46:R46">K33+K44</f>
        <v>0</v>
      </c>
      <c r="L46" s="137">
        <f t="shared" si="3"/>
        <v>0</v>
      </c>
      <c r="M46" s="138">
        <f t="shared" si="3"/>
        <v>0</v>
      </c>
      <c r="N46" s="138"/>
      <c r="O46" s="138"/>
      <c r="P46" s="191">
        <f>P33+P44</f>
        <v>0</v>
      </c>
      <c r="Q46" s="191">
        <f t="shared" si="3"/>
        <v>0</v>
      </c>
      <c r="R46" s="191">
        <f t="shared" si="3"/>
        <v>0</v>
      </c>
    </row>
    <row r="47" spans="1:18" s="31" customFormat="1" ht="12" customHeight="1">
      <c r="A47" s="38"/>
      <c r="B47" s="37"/>
      <c r="C47" s="38"/>
      <c r="D47" s="187"/>
      <c r="E47" s="187"/>
      <c r="F47" s="186"/>
      <c r="G47" s="186"/>
      <c r="H47" s="186"/>
      <c r="I47" s="39"/>
      <c r="J47" s="39"/>
      <c r="K47" s="39"/>
      <c r="L47" s="70"/>
      <c r="M47" s="70"/>
      <c r="N47" s="70"/>
      <c r="O47" s="70"/>
      <c r="P47" s="176"/>
      <c r="Q47" s="188"/>
      <c r="R47" s="188"/>
    </row>
    <row r="48" spans="1:18" s="47" customFormat="1" ht="12" customHeight="1">
      <c r="A48" s="31"/>
      <c r="B48" s="10" t="s">
        <v>36</v>
      </c>
      <c r="C48" s="31" t="s">
        <v>128</v>
      </c>
      <c r="D48" s="173"/>
      <c r="E48" s="173"/>
      <c r="F48" s="189"/>
      <c r="G48" s="150"/>
      <c r="H48" s="150"/>
      <c r="I48" s="43"/>
      <c r="J48" s="44"/>
      <c r="K48" s="44"/>
      <c r="L48" s="71"/>
      <c r="M48" s="71"/>
      <c r="N48" s="71"/>
      <c r="O48" s="71"/>
      <c r="P48" s="191">
        <v>0</v>
      </c>
      <c r="Q48" s="191">
        <v>0</v>
      </c>
      <c r="R48" s="191">
        <v>0</v>
      </c>
    </row>
    <row r="49" spans="1:18" s="47" customFormat="1" ht="12" customHeight="1">
      <c r="A49" s="31"/>
      <c r="B49" s="10"/>
      <c r="C49" s="31"/>
      <c r="D49" s="173"/>
      <c r="E49" s="173"/>
      <c r="F49" s="175"/>
      <c r="G49" s="175"/>
      <c r="H49" s="175"/>
      <c r="I49" s="35"/>
      <c r="J49" s="35"/>
      <c r="K49" s="35"/>
      <c r="L49" s="65"/>
      <c r="M49" s="65"/>
      <c r="N49" s="65"/>
      <c r="O49" s="65"/>
      <c r="P49" s="192" t="s">
        <v>2</v>
      </c>
      <c r="Q49" s="193"/>
      <c r="R49" s="194"/>
    </row>
    <row r="50" spans="2:18" s="47" customFormat="1" ht="12" customHeight="1">
      <c r="B50" s="10" t="s">
        <v>37</v>
      </c>
      <c r="C50" s="46" t="s">
        <v>0</v>
      </c>
      <c r="D50" s="196"/>
      <c r="E50" s="196"/>
      <c r="F50" s="189"/>
      <c r="G50" s="150"/>
      <c r="H50" s="150"/>
      <c r="I50" s="43"/>
      <c r="J50" s="44"/>
      <c r="K50" s="44"/>
      <c r="L50" s="71"/>
      <c r="M50" s="71"/>
      <c r="N50" s="71"/>
      <c r="O50" s="71"/>
      <c r="P50" s="191">
        <v>0</v>
      </c>
      <c r="Q50" s="191">
        <v>0</v>
      </c>
      <c r="R50" s="191">
        <v>0</v>
      </c>
    </row>
    <row r="51" spans="2:18" s="47" customFormat="1" ht="12" customHeight="1">
      <c r="B51" s="10"/>
      <c r="C51" s="48"/>
      <c r="D51" s="197"/>
      <c r="E51" s="197"/>
      <c r="F51" s="195"/>
      <c r="G51" s="195"/>
      <c r="H51" s="195"/>
      <c r="I51" s="49"/>
      <c r="J51" s="49"/>
      <c r="K51" s="49"/>
      <c r="L51" s="72"/>
      <c r="M51" s="72"/>
      <c r="N51" s="72"/>
      <c r="O51" s="72"/>
      <c r="P51" s="198"/>
      <c r="Q51" s="193"/>
      <c r="R51" s="193"/>
    </row>
    <row r="52" spans="1:18" s="31" customFormat="1" ht="12" customHeight="1">
      <c r="A52" s="47"/>
      <c r="B52" s="10" t="s">
        <v>38</v>
      </c>
      <c r="C52" s="46" t="s">
        <v>138</v>
      </c>
      <c r="D52" s="197"/>
      <c r="E52" s="197"/>
      <c r="F52" s="195"/>
      <c r="G52" s="195"/>
      <c r="H52" s="195"/>
      <c r="I52" s="49"/>
      <c r="J52" s="49"/>
      <c r="K52" s="49"/>
      <c r="L52" s="72"/>
      <c r="M52" s="72"/>
      <c r="N52" s="72"/>
      <c r="O52" s="72"/>
      <c r="P52" s="191">
        <v>0</v>
      </c>
      <c r="Q52" s="191">
        <v>0</v>
      </c>
      <c r="R52" s="191">
        <v>0</v>
      </c>
    </row>
    <row r="53" spans="1:18" s="38" customFormat="1" ht="12" customHeight="1">
      <c r="A53" s="47"/>
      <c r="B53" s="10"/>
      <c r="C53" s="48"/>
      <c r="D53" s="197"/>
      <c r="E53" s="197"/>
      <c r="F53" s="195"/>
      <c r="G53" s="195"/>
      <c r="H53" s="195"/>
      <c r="I53" s="49"/>
      <c r="J53" s="49"/>
      <c r="K53" s="49"/>
      <c r="L53" s="72"/>
      <c r="M53" s="72"/>
      <c r="N53" s="72"/>
      <c r="O53" s="72"/>
      <c r="P53" s="198"/>
      <c r="Q53" s="193"/>
      <c r="R53" s="193"/>
    </row>
    <row r="54" spans="2:18" s="31" customFormat="1" ht="12" customHeight="1">
      <c r="B54" s="10" t="s">
        <v>126</v>
      </c>
      <c r="C54" s="31" t="s">
        <v>86</v>
      </c>
      <c r="D54" s="173"/>
      <c r="E54" s="173"/>
      <c r="F54" s="189"/>
      <c r="G54" s="150"/>
      <c r="H54" s="150"/>
      <c r="I54" s="43"/>
      <c r="J54" s="44"/>
      <c r="K54" s="44"/>
      <c r="L54" s="71"/>
      <c r="M54" s="71"/>
      <c r="N54" s="71"/>
      <c r="O54" s="71"/>
      <c r="P54" s="191">
        <v>0</v>
      </c>
      <c r="Q54" s="191">
        <v>0</v>
      </c>
      <c r="R54" s="191">
        <v>0</v>
      </c>
    </row>
    <row r="55" spans="1:18" ht="12" customHeight="1">
      <c r="A55" s="38"/>
      <c r="B55" s="37"/>
      <c r="C55" s="38"/>
      <c r="D55" s="187"/>
      <c r="E55" s="187"/>
      <c r="F55" s="186"/>
      <c r="G55" s="186"/>
      <c r="H55" s="186"/>
      <c r="I55" s="39"/>
      <c r="J55" s="39"/>
      <c r="K55" s="39"/>
      <c r="L55" s="70"/>
      <c r="M55" s="70"/>
      <c r="N55" s="70"/>
      <c r="O55" s="70"/>
      <c r="P55" s="176"/>
      <c r="Q55" s="188"/>
      <c r="R55" s="188"/>
    </row>
    <row r="56" spans="1:18" ht="12" customHeight="1">
      <c r="A56" s="31"/>
      <c r="B56" s="10" t="s">
        <v>127</v>
      </c>
      <c r="C56" s="50" t="s">
        <v>39</v>
      </c>
      <c r="D56" s="200"/>
      <c r="E56" s="200"/>
      <c r="F56" s="186"/>
      <c r="G56" s="150"/>
      <c r="H56" s="150"/>
      <c r="I56" s="43"/>
      <c r="J56" s="44"/>
      <c r="K56" s="44"/>
      <c r="L56" s="71"/>
      <c r="M56" s="71"/>
      <c r="N56" s="71"/>
      <c r="O56" s="71"/>
      <c r="P56" s="216"/>
      <c r="Q56" s="194"/>
      <c r="R56" s="194"/>
    </row>
    <row r="57" spans="2:18" ht="12" customHeight="1">
      <c r="B57" s="51"/>
      <c r="C57" s="178" t="s">
        <v>40</v>
      </c>
      <c r="D57" s="153"/>
      <c r="E57" s="153"/>
      <c r="F57" s="154"/>
      <c r="G57" s="154"/>
      <c r="H57" s="154"/>
      <c r="I57" s="28"/>
      <c r="J57" s="28"/>
      <c r="K57" s="28"/>
      <c r="L57" s="27"/>
      <c r="M57" s="27"/>
      <c r="N57" s="27"/>
      <c r="O57" s="27"/>
      <c r="P57" s="296">
        <v>0</v>
      </c>
      <c r="Q57" s="185">
        <v>0</v>
      </c>
      <c r="R57" s="185">
        <v>0</v>
      </c>
    </row>
    <row r="58" spans="2:18" ht="12" customHeight="1">
      <c r="B58" s="51"/>
      <c r="C58" s="31" t="s">
        <v>140</v>
      </c>
      <c r="D58" s="153"/>
      <c r="E58" s="153"/>
      <c r="F58" s="154"/>
      <c r="G58" s="154"/>
      <c r="H58" s="154"/>
      <c r="I58" s="28"/>
      <c r="J58" s="28"/>
      <c r="K58" s="28"/>
      <c r="L58" s="27"/>
      <c r="M58" s="27"/>
      <c r="N58" s="27"/>
      <c r="O58" s="27"/>
      <c r="P58" s="297">
        <v>0</v>
      </c>
      <c r="Q58" s="168">
        <v>0</v>
      </c>
      <c r="R58" s="168">
        <v>0</v>
      </c>
    </row>
    <row r="59" spans="1:18" s="38" customFormat="1" ht="12" customHeight="1">
      <c r="A59" s="16"/>
      <c r="B59" s="51"/>
      <c r="C59" s="280" t="s">
        <v>148</v>
      </c>
      <c r="D59" s="214"/>
      <c r="E59" s="214"/>
      <c r="F59" s="154"/>
      <c r="G59" s="154"/>
      <c r="H59" s="154"/>
      <c r="I59" s="28"/>
      <c r="J59" s="28"/>
      <c r="K59" s="28"/>
      <c r="L59" s="27"/>
      <c r="M59" s="27"/>
      <c r="N59" s="27"/>
      <c r="O59" s="27"/>
      <c r="P59" s="298">
        <v>0</v>
      </c>
      <c r="Q59" s="168">
        <v>0</v>
      </c>
      <c r="R59" s="168">
        <v>0</v>
      </c>
    </row>
    <row r="60" spans="1:18" s="41" customFormat="1" ht="12" customHeight="1">
      <c r="A60" s="16"/>
      <c r="B60" s="51"/>
      <c r="C60" s="16" t="s">
        <v>129</v>
      </c>
      <c r="D60" s="154"/>
      <c r="E60" s="154"/>
      <c r="F60" s="154"/>
      <c r="G60" s="154"/>
      <c r="H60" s="154"/>
      <c r="I60" s="28"/>
      <c r="J60" s="28"/>
      <c r="K60" s="28"/>
      <c r="L60" s="27"/>
      <c r="M60" s="27"/>
      <c r="N60" s="27"/>
      <c r="O60" s="27"/>
      <c r="P60" s="297">
        <v>0</v>
      </c>
      <c r="Q60" s="168">
        <v>0</v>
      </c>
      <c r="R60" s="168">
        <v>0</v>
      </c>
    </row>
    <row r="61" spans="1:18" ht="12" customHeight="1">
      <c r="A61" s="38"/>
      <c r="B61" s="37"/>
      <c r="C61" s="154" t="str">
        <f>'Year 1'!C60</f>
        <v>Other:  </v>
      </c>
      <c r="D61" s="186"/>
      <c r="E61" s="186"/>
      <c r="F61" s="186"/>
      <c r="G61" s="186"/>
      <c r="H61" s="186"/>
      <c r="I61" s="52"/>
      <c r="J61" s="52"/>
      <c r="K61" s="52"/>
      <c r="L61" s="70"/>
      <c r="M61" s="70"/>
      <c r="N61" s="70"/>
      <c r="O61" s="70"/>
      <c r="P61" s="297">
        <v>0</v>
      </c>
      <c r="Q61" s="168">
        <v>0</v>
      </c>
      <c r="R61" s="300">
        <v>0</v>
      </c>
    </row>
    <row r="62" spans="1:18" ht="12" customHeight="1">
      <c r="A62" s="38"/>
      <c r="B62" s="37"/>
      <c r="C62" s="154" t="str">
        <f>'Year 1'!C60</f>
        <v>Other:  </v>
      </c>
      <c r="D62" s="186"/>
      <c r="E62" s="186"/>
      <c r="F62" s="186"/>
      <c r="G62" s="186"/>
      <c r="H62" s="186"/>
      <c r="I62" s="52"/>
      <c r="J62" s="52"/>
      <c r="K62" s="52"/>
      <c r="L62" s="70"/>
      <c r="M62" s="70"/>
      <c r="N62" s="70"/>
      <c r="O62" s="70"/>
      <c r="P62" s="299">
        <v>0</v>
      </c>
      <c r="Q62" s="171">
        <v>0</v>
      </c>
      <c r="R62" s="217">
        <v>0</v>
      </c>
    </row>
    <row r="63" spans="1:18" s="31" customFormat="1" ht="12" customHeight="1">
      <c r="A63" s="41"/>
      <c r="B63" s="40"/>
      <c r="C63" s="154"/>
      <c r="D63" s="189"/>
      <c r="E63" s="189"/>
      <c r="F63" s="189"/>
      <c r="G63" s="189"/>
      <c r="H63" s="189"/>
      <c r="I63" s="53"/>
      <c r="J63" s="232" t="s">
        <v>41</v>
      </c>
      <c r="K63" s="232"/>
      <c r="L63" s="73"/>
      <c r="M63" s="73"/>
      <c r="N63" s="73"/>
      <c r="O63" s="73"/>
      <c r="P63" s="295">
        <f>SUM(P57:P62)</f>
        <v>0</v>
      </c>
      <c r="Q63" s="295">
        <f>SUM(Q57:Q62)</f>
        <v>0</v>
      </c>
      <c r="R63" s="295">
        <f>SUM(R57:R62)</f>
        <v>0</v>
      </c>
    </row>
    <row r="64" spans="3:19" ht="12.75">
      <c r="C64" s="55"/>
      <c r="D64" s="201"/>
      <c r="E64" s="201"/>
      <c r="I64" s="56"/>
      <c r="J64" s="57"/>
      <c r="K64" s="57"/>
      <c r="L64" s="15"/>
      <c r="M64" s="15"/>
      <c r="N64" s="15"/>
      <c r="O64" s="107"/>
      <c r="P64" s="177"/>
      <c r="Q64" s="178"/>
      <c r="R64" s="178"/>
      <c r="S64" s="106"/>
    </row>
    <row r="65" spans="2:18" s="31" customFormat="1" ht="12" customHeight="1">
      <c r="B65" s="10" t="s">
        <v>42</v>
      </c>
      <c r="C65" s="31" t="s">
        <v>43</v>
      </c>
      <c r="D65" s="175"/>
      <c r="E65" s="175"/>
      <c r="F65" s="175"/>
      <c r="G65" s="175"/>
      <c r="H65" s="175"/>
      <c r="I65" s="35"/>
      <c r="J65" s="35"/>
      <c r="K65" s="35"/>
      <c r="L65" s="65"/>
      <c r="M65" s="65"/>
      <c r="N65" s="65"/>
      <c r="O65" s="65"/>
      <c r="P65" s="174">
        <f>P63+P54+P52+P50+P48+P46</f>
        <v>0</v>
      </c>
      <c r="Q65" s="174">
        <f>Q63+Q54+Q50+Q46+Q48+Q52</f>
        <v>0</v>
      </c>
      <c r="R65" s="174">
        <f>R63+R54+R50+R46+R52+R48</f>
        <v>0</v>
      </c>
    </row>
    <row r="66" spans="6:18" ht="25.5">
      <c r="F66" s="202" t="s">
        <v>9</v>
      </c>
      <c r="G66" s="202"/>
      <c r="H66" s="202"/>
      <c r="I66" s="56"/>
      <c r="J66" s="287" t="s">
        <v>184</v>
      </c>
      <c r="K66" s="287" t="s">
        <v>185</v>
      </c>
      <c r="L66" s="285" t="s">
        <v>186</v>
      </c>
      <c r="M66" s="286"/>
      <c r="N66" s="286"/>
      <c r="O66" s="15"/>
      <c r="P66" s="177"/>
      <c r="Q66" s="178"/>
      <c r="R66" s="178"/>
    </row>
    <row r="67" spans="1:18" ht="12" customHeight="1">
      <c r="A67" s="31"/>
      <c r="B67" s="10" t="s">
        <v>44</v>
      </c>
      <c r="C67" s="31" t="s">
        <v>45</v>
      </c>
      <c r="D67" s="164"/>
      <c r="E67" s="164"/>
      <c r="F67" s="235">
        <f>SUM(Rates!I46)</f>
        <v>0.605</v>
      </c>
      <c r="G67" s="187"/>
      <c r="H67" s="187"/>
      <c r="I67" s="58"/>
      <c r="J67" s="284">
        <f>SUM(P33)</f>
        <v>0</v>
      </c>
      <c r="K67" s="284">
        <f>SUM(Q46+Q50+Q63+Q54)</f>
        <v>0</v>
      </c>
      <c r="L67" s="284">
        <f>SUM(R46+R50+R63+R54)</f>
        <v>0</v>
      </c>
      <c r="M67" s="74"/>
      <c r="N67" s="74"/>
      <c r="O67" s="74"/>
      <c r="P67" s="174">
        <f>SUM(J67*F67)</f>
        <v>0</v>
      </c>
      <c r="Q67" s="174">
        <f>SUM(K67*F67)</f>
        <v>0</v>
      </c>
      <c r="R67" s="174">
        <f>SUM(L67*F67)</f>
        <v>0</v>
      </c>
    </row>
    <row r="68" spans="3:18" ht="12" customHeight="1">
      <c r="C68" s="294" t="s">
        <v>189</v>
      </c>
      <c r="I68" s="56"/>
      <c r="J68" s="57"/>
      <c r="K68" s="57"/>
      <c r="L68" s="15"/>
      <c r="M68" s="15"/>
      <c r="N68" s="15"/>
      <c r="O68" s="107"/>
      <c r="P68" s="192"/>
      <c r="Q68" s="178"/>
      <c r="R68" s="178"/>
    </row>
    <row r="69" spans="2:18" ht="12" customHeight="1">
      <c r="B69" s="10" t="s">
        <v>46</v>
      </c>
      <c r="C69"/>
      <c r="D69" s="199"/>
      <c r="E69" s="199"/>
      <c r="F69" s="175"/>
      <c r="G69" s="175"/>
      <c r="H69" s="175"/>
      <c r="I69" s="31"/>
      <c r="J69" s="233" t="s">
        <v>47</v>
      </c>
      <c r="K69" s="233"/>
      <c r="L69" s="65"/>
      <c r="M69" s="65"/>
      <c r="N69" s="65"/>
      <c r="O69" s="65"/>
      <c r="P69" s="206">
        <f>P65+P67</f>
        <v>0</v>
      </c>
      <c r="Q69" s="206">
        <f>Q65+Q67</f>
        <v>0</v>
      </c>
      <c r="R69" s="206">
        <f>R65+R67</f>
        <v>0</v>
      </c>
    </row>
    <row r="70" ht="12" customHeight="1">
      <c r="C70" s="16" t="s">
        <v>87</v>
      </c>
    </row>
    <row r="71" spans="11:16" ht="15.75">
      <c r="K71" s="304" t="s">
        <v>194</v>
      </c>
      <c r="L71"/>
      <c r="M71"/>
      <c r="N71"/>
      <c r="O71" s="14">
        <f>Rates!G29</f>
        <v>0.074</v>
      </c>
      <c r="P71" s="301">
        <f>P67/12*Rates!$C$43</f>
        <v>0</v>
      </c>
    </row>
    <row r="72" spans="3:17" ht="12" customHeight="1">
      <c r="C72" s="251" t="s">
        <v>134</v>
      </c>
      <c r="D72" s="175"/>
      <c r="E72" s="175"/>
      <c r="F72" s="175"/>
      <c r="G72" s="175"/>
      <c r="H72" s="175"/>
      <c r="I72" s="31"/>
      <c r="J72" s="31"/>
      <c r="K72" s="443" t="s">
        <v>195</v>
      </c>
      <c r="L72" s="443"/>
      <c r="M72" s="443"/>
      <c r="N72" s="443"/>
      <c r="O72" s="303">
        <f>Rates!I29</f>
        <v>0.074</v>
      </c>
      <c r="P72" s="153">
        <f>P67/12*Rates!$D$43</f>
        <v>0</v>
      </c>
      <c r="Q72" s="173"/>
    </row>
    <row r="73" spans="3:17" ht="12" customHeight="1">
      <c r="C73" s="251" t="s">
        <v>135</v>
      </c>
      <c r="F73" s="154"/>
      <c r="G73" s="154"/>
      <c r="H73" s="154"/>
      <c r="I73" s="16"/>
      <c r="J73" s="16"/>
      <c r="K73" s="443"/>
      <c r="L73" s="443"/>
      <c r="M73" s="443"/>
      <c r="N73" s="443"/>
      <c r="O73" s="126"/>
      <c r="Q73" s="154"/>
    </row>
    <row r="74" spans="11:14" ht="12" customHeight="1">
      <c r="K74" s="443"/>
      <c r="L74" s="443"/>
      <c r="M74" s="443"/>
      <c r="N74" s="443"/>
    </row>
  </sheetData>
  <sheetProtection/>
  <mergeCells count="1">
    <mergeCell ref="K72:N74"/>
  </mergeCells>
  <printOptions/>
  <pageMargins left="0.73" right="0.75" top="1" bottom="1" header="0.5" footer="0.5"/>
  <pageSetup fitToHeight="1" fitToWidth="1" horizontalDpi="600" verticalDpi="600" orientation="landscape" scale="54" r:id="rId1"/>
  <headerFooter alignWithMargins="0">
    <oddHeader>&amp;C&amp;"Times New Roman,Bold"OHIO DEPARTMENT OF TRANSPORTATION
&amp;A</oddHeader>
  </headerFooter>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S74"/>
  <sheetViews>
    <sheetView zoomScalePageLayoutView="0" workbookViewId="0" topLeftCell="A1">
      <pane xSplit="2" ySplit="5" topLeftCell="C39" activePane="bottomRight" state="frozen"/>
      <selection pane="topLeft" activeCell="L48" sqref="L48"/>
      <selection pane="topRight" activeCell="L48" sqref="L48"/>
      <selection pane="bottomLeft" activeCell="L48" sqref="L48"/>
      <selection pane="bottomRight" activeCell="L68" sqref="L68"/>
    </sheetView>
  </sheetViews>
  <sheetFormatPr defaultColWidth="9.33203125" defaultRowHeight="12" customHeight="1"/>
  <cols>
    <col min="1" max="1" width="12" style="16" customWidth="1"/>
    <col min="2" max="2" width="2.5" style="10" customWidth="1"/>
    <col min="3" max="3" width="23.83203125" style="16" customWidth="1"/>
    <col min="4" max="5" width="12.83203125" style="154" customWidth="1"/>
    <col min="6" max="6" width="10.5" style="152" customWidth="1"/>
    <col min="7" max="7" width="12.16015625" style="152" bestFit="1" customWidth="1"/>
    <col min="8" max="8" width="12.16015625" style="152" customWidth="1"/>
    <col min="9" max="9" width="9.5" style="13" bestFit="1" customWidth="1"/>
    <col min="10" max="10" width="11.33203125" style="14" customWidth="1"/>
    <col min="11" max="11" width="9.66015625" style="14" bestFit="1" customWidth="1"/>
    <col min="12" max="13" width="12.33203125" style="14" customWidth="1"/>
    <col min="14" max="14" width="12.83203125" style="14" customWidth="1"/>
    <col min="15" max="15" width="12.16015625" style="14" customWidth="1"/>
    <col min="16" max="17" width="12.83203125" style="153" customWidth="1"/>
    <col min="18" max="18" width="12.83203125" style="154" customWidth="1"/>
    <col min="19" max="16384" width="9.33203125" style="16" customWidth="1"/>
  </cols>
  <sheetData>
    <row r="1" spans="2:18" s="31" customFormat="1" ht="12" customHeight="1">
      <c r="B1" s="10"/>
      <c r="D1" s="175"/>
      <c r="E1" s="175"/>
      <c r="F1" s="271"/>
      <c r="G1" s="271"/>
      <c r="H1" s="271"/>
      <c r="I1" s="272"/>
      <c r="J1" s="273"/>
      <c r="K1" s="273"/>
      <c r="L1" s="273"/>
      <c r="M1" s="273"/>
      <c r="N1" s="273"/>
      <c r="O1" s="273"/>
      <c r="P1" s="173"/>
      <c r="Q1" s="173"/>
      <c r="R1" s="175"/>
    </row>
    <row r="3" spans="3:11" ht="12" customHeight="1">
      <c r="C3" s="61" t="s">
        <v>10</v>
      </c>
      <c r="D3" s="11">
        <f>SUM('Year 3'!D3+366)</f>
        <v>44929</v>
      </c>
      <c r="E3" s="11"/>
      <c r="F3" s="179" t="s">
        <v>11</v>
      </c>
      <c r="G3" s="66">
        <f>D3+364</f>
        <v>45293</v>
      </c>
      <c r="H3" s="66"/>
      <c r="I3" s="12"/>
      <c r="J3" s="13"/>
      <c r="K3" s="13"/>
    </row>
    <row r="4" spans="3:11" ht="12" customHeight="1">
      <c r="C4" s="61"/>
      <c r="D4" s="214"/>
      <c r="E4" s="214"/>
      <c r="F4" s="179"/>
      <c r="G4" s="215"/>
      <c r="H4" s="215"/>
      <c r="I4" s="12"/>
      <c r="J4" s="13"/>
      <c r="K4" s="13"/>
    </row>
    <row r="5" spans="3:18" ht="12" customHeight="1">
      <c r="C5" s="17"/>
      <c r="D5" s="150"/>
      <c r="E5" s="150"/>
      <c r="F5" s="167"/>
      <c r="G5" s="167"/>
      <c r="H5" s="167"/>
      <c r="I5" s="17"/>
      <c r="J5" s="17"/>
      <c r="K5" s="17"/>
      <c r="L5" s="17" t="s">
        <v>2</v>
      </c>
      <c r="M5" s="17"/>
      <c r="N5" s="17"/>
      <c r="O5" s="17"/>
      <c r="P5" s="155" t="s">
        <v>12</v>
      </c>
      <c r="Q5" s="156"/>
      <c r="R5" s="157"/>
    </row>
    <row r="6" spans="3:18" ht="12" customHeight="1">
      <c r="C6" s="17"/>
      <c r="D6" s="162" t="s">
        <v>3</v>
      </c>
      <c r="E6" s="288" t="s">
        <v>173</v>
      </c>
      <c r="F6" s="179" t="s">
        <v>168</v>
      </c>
      <c r="G6" s="179" t="s">
        <v>169</v>
      </c>
      <c r="H6" s="179" t="s">
        <v>174</v>
      </c>
      <c r="I6" s="19" t="s">
        <v>13</v>
      </c>
      <c r="J6" s="20" t="s">
        <v>14</v>
      </c>
      <c r="K6" s="23" t="s">
        <v>175</v>
      </c>
      <c r="L6" s="25" t="s">
        <v>6</v>
      </c>
      <c r="M6" s="25" t="s">
        <v>7</v>
      </c>
      <c r="N6" s="21"/>
      <c r="O6" s="21"/>
      <c r="P6" s="159" t="s">
        <v>5</v>
      </c>
      <c r="Q6" s="160" t="s">
        <v>16</v>
      </c>
      <c r="R6" s="161" t="s">
        <v>17</v>
      </c>
    </row>
    <row r="7" spans="2:18" ht="12" customHeight="1">
      <c r="B7" s="22" t="s">
        <v>18</v>
      </c>
      <c r="C7" s="17" t="s">
        <v>19</v>
      </c>
      <c r="D7" s="213" t="s">
        <v>19</v>
      </c>
      <c r="E7" s="164" t="s">
        <v>20</v>
      </c>
      <c r="F7" s="164" t="s">
        <v>20</v>
      </c>
      <c r="G7" s="164" t="s">
        <v>20</v>
      </c>
      <c r="H7" s="164" t="s">
        <v>21</v>
      </c>
      <c r="I7" s="24" t="s">
        <v>21</v>
      </c>
      <c r="J7" s="24" t="s">
        <v>21</v>
      </c>
      <c r="K7" s="16" t="s">
        <v>176</v>
      </c>
      <c r="L7" s="16" t="s">
        <v>176</v>
      </c>
      <c r="M7" s="16" t="s">
        <v>176</v>
      </c>
      <c r="N7" s="25"/>
      <c r="O7" s="25"/>
      <c r="P7" s="165" t="s">
        <v>22</v>
      </c>
      <c r="Q7" s="166" t="s">
        <v>23</v>
      </c>
      <c r="R7" s="218" t="s">
        <v>24</v>
      </c>
    </row>
    <row r="8" spans="3:18" ht="12" customHeight="1">
      <c r="C8" s="26" t="s">
        <v>25</v>
      </c>
      <c r="D8" s="167"/>
      <c r="E8" s="167"/>
      <c r="F8" s="167"/>
      <c r="G8" s="164"/>
      <c r="H8" s="164"/>
      <c r="I8" s="63"/>
      <c r="J8" s="63"/>
      <c r="K8" s="63"/>
      <c r="L8" s="63"/>
      <c r="M8" s="63"/>
      <c r="N8" s="63"/>
      <c r="O8" s="63"/>
      <c r="P8" s="185"/>
      <c r="Q8" s="185"/>
      <c r="R8" s="185"/>
    </row>
    <row r="9" spans="3:18" ht="12" customHeight="1">
      <c r="C9" s="293" t="s">
        <v>101</v>
      </c>
      <c r="D9" s="169">
        <f>SUM(1.03*'Year 3'!D9)</f>
        <v>0</v>
      </c>
      <c r="E9" s="153">
        <f>D9/(52*40)</f>
        <v>0</v>
      </c>
      <c r="F9" s="153">
        <f>D9/(32*40)</f>
        <v>0</v>
      </c>
      <c r="G9" s="153">
        <f>D9/(32*40)</f>
        <v>0</v>
      </c>
      <c r="H9" s="203">
        <v>0</v>
      </c>
      <c r="I9" s="203">
        <v>0</v>
      </c>
      <c r="J9" s="203">
        <v>0</v>
      </c>
      <c r="K9" s="292">
        <f>SUM(H9*E9)</f>
        <v>0</v>
      </c>
      <c r="L9" s="75">
        <f>I9*F9</f>
        <v>0</v>
      </c>
      <c r="M9" s="75">
        <f>G9*J9</f>
        <v>0</v>
      </c>
      <c r="N9" s="75"/>
      <c r="O9" s="75"/>
      <c r="P9" s="170">
        <f>SUM(K9:M9)</f>
        <v>0</v>
      </c>
      <c r="Q9" s="170">
        <v>0</v>
      </c>
      <c r="R9" s="170">
        <v>0</v>
      </c>
    </row>
    <row r="10" spans="3:18" ht="12" customHeight="1">
      <c r="C10" s="293">
        <f>SUM('Year 1'!C10)</f>
        <v>0</v>
      </c>
      <c r="D10" s="169">
        <f>SUM(1.03*'Year 3'!D10)</f>
        <v>0</v>
      </c>
      <c r="E10" s="153">
        <f>D10/(52*40)</f>
        <v>0</v>
      </c>
      <c r="F10" s="153">
        <f>D10/(32*40)</f>
        <v>0</v>
      </c>
      <c r="G10" s="153">
        <f>D10/(32*40)</f>
        <v>0</v>
      </c>
      <c r="H10" s="203">
        <v>0</v>
      </c>
      <c r="I10" s="203">
        <v>0</v>
      </c>
      <c r="J10" s="203">
        <v>0</v>
      </c>
      <c r="K10" s="292">
        <f>SUM(H10*E10)</f>
        <v>0</v>
      </c>
      <c r="L10" s="75">
        <f>I10*F10</f>
        <v>0</v>
      </c>
      <c r="M10" s="75">
        <f>G10*J10</f>
        <v>0</v>
      </c>
      <c r="N10" s="75"/>
      <c r="O10" s="75"/>
      <c r="P10" s="170">
        <f>SUM(K10:M10)</f>
        <v>0</v>
      </c>
      <c r="Q10" s="168">
        <v>0</v>
      </c>
      <c r="R10" s="168">
        <v>0</v>
      </c>
    </row>
    <row r="11" spans="3:18" ht="12" customHeight="1">
      <c r="C11" s="293">
        <f>SUM('Year 1'!C11)</f>
        <v>0</v>
      </c>
      <c r="D11" s="169">
        <f>SUM(1.03*'Year 3'!D11)</f>
        <v>0</v>
      </c>
      <c r="E11" s="153">
        <f>D11/(52*40)</f>
        <v>0</v>
      </c>
      <c r="F11" s="153">
        <f>D11/(32*40)</f>
        <v>0</v>
      </c>
      <c r="G11" s="153">
        <f>D11/(32*40)</f>
        <v>0</v>
      </c>
      <c r="H11" s="204">
        <v>0</v>
      </c>
      <c r="I11" s="204">
        <v>0</v>
      </c>
      <c r="J11" s="204">
        <v>0</v>
      </c>
      <c r="K11" s="292">
        <f>SUM(H11*E11)</f>
        <v>0</v>
      </c>
      <c r="L11" s="75">
        <f>I11*F11</f>
        <v>0</v>
      </c>
      <c r="M11" s="75">
        <f>G11*J11</f>
        <v>0</v>
      </c>
      <c r="N11" s="75"/>
      <c r="O11" s="75"/>
      <c r="P11" s="170">
        <f>SUM(K11:M11)</f>
        <v>0</v>
      </c>
      <c r="Q11" s="168">
        <v>0</v>
      </c>
      <c r="R11" s="168">
        <v>0</v>
      </c>
    </row>
    <row r="12" spans="3:18" ht="12" customHeight="1">
      <c r="C12" s="345" t="s">
        <v>223</v>
      </c>
      <c r="D12" s="169"/>
      <c r="E12" s="153"/>
      <c r="F12" s="153"/>
      <c r="G12" s="153"/>
      <c r="H12" s="203"/>
      <c r="I12" s="203"/>
      <c r="J12" s="203"/>
      <c r="K12" s="292"/>
      <c r="L12" s="75"/>
      <c r="M12" s="75"/>
      <c r="N12" s="75"/>
      <c r="O12" s="75"/>
      <c r="P12" s="170"/>
      <c r="Q12" s="170"/>
      <c r="R12" s="170"/>
    </row>
    <row r="13" spans="3:18" ht="12" customHeight="1">
      <c r="C13" s="293" t="s">
        <v>121</v>
      </c>
      <c r="D13" s="169">
        <f>SUM(1.03*'Year 3'!D13)</f>
        <v>0</v>
      </c>
      <c r="E13" s="153">
        <f>D13/(52*40)</f>
        <v>0</v>
      </c>
      <c r="F13" s="153">
        <f>D13/(32*40)</f>
        <v>0</v>
      </c>
      <c r="G13" s="153">
        <f>D13/(32*40)</f>
        <v>0</v>
      </c>
      <c r="H13" s="203">
        <v>0</v>
      </c>
      <c r="I13" s="203">
        <v>0</v>
      </c>
      <c r="J13" s="203">
        <v>0</v>
      </c>
      <c r="K13" s="292">
        <f>SUM(H13*E13)</f>
        <v>0</v>
      </c>
      <c r="L13" s="75"/>
      <c r="M13" s="75"/>
      <c r="N13" s="75"/>
      <c r="O13" s="75"/>
      <c r="P13" s="170">
        <f>SUM(K13:M13)</f>
        <v>0</v>
      </c>
      <c r="Q13" s="170">
        <v>0</v>
      </c>
      <c r="R13" s="170">
        <v>0</v>
      </c>
    </row>
    <row r="14" spans="3:18" ht="12" customHeight="1">
      <c r="C14" s="293" t="s">
        <v>121</v>
      </c>
      <c r="D14" s="169">
        <f>SUM(1.03*'Year 3'!D14)</f>
        <v>0</v>
      </c>
      <c r="E14" s="153">
        <f>D14/(52*40)</f>
        <v>0</v>
      </c>
      <c r="F14" s="153">
        <f>D14/(32*40)</f>
        <v>0</v>
      </c>
      <c r="G14" s="153">
        <f>D14/(32*40)</f>
        <v>0</v>
      </c>
      <c r="H14" s="203">
        <v>0</v>
      </c>
      <c r="I14" s="203">
        <v>0</v>
      </c>
      <c r="J14" s="203">
        <v>0</v>
      </c>
      <c r="K14" s="292">
        <f>SUM(H14*E14)</f>
        <v>0</v>
      </c>
      <c r="L14" s="75"/>
      <c r="M14" s="75"/>
      <c r="N14" s="75"/>
      <c r="O14" s="75"/>
      <c r="P14" s="346">
        <f>SUM(K14:M14)</f>
        <v>0</v>
      </c>
      <c r="Q14" s="171">
        <v>0</v>
      </c>
      <c r="R14" s="181">
        <v>0</v>
      </c>
    </row>
    <row r="15" spans="2:18" s="31" customFormat="1" ht="12" customHeight="1">
      <c r="B15" s="10"/>
      <c r="C15" s="133"/>
      <c r="D15" s="172"/>
      <c r="E15" s="172"/>
      <c r="F15" s="221" t="s">
        <v>26</v>
      </c>
      <c r="G15" s="173"/>
      <c r="H15" s="173"/>
      <c r="I15" s="134"/>
      <c r="J15" s="134"/>
      <c r="K15" s="281">
        <f>SUM(K9:K11)</f>
        <v>0</v>
      </c>
      <c r="L15" s="281">
        <f>SUM(L9:L11)</f>
        <v>0</v>
      </c>
      <c r="M15" s="127">
        <f>SUM(M9:M11)</f>
        <v>0</v>
      </c>
      <c r="N15" s="127"/>
      <c r="O15" s="142"/>
      <c r="P15" s="219">
        <f>SUM(P9:P14)</f>
        <v>0</v>
      </c>
      <c r="Q15" s="219">
        <f>SUM(Q9:Q14)</f>
        <v>0</v>
      </c>
      <c r="R15" s="219">
        <f>SUM(R9:R14)</f>
        <v>0</v>
      </c>
    </row>
    <row r="16" spans="3:18" ht="12" customHeight="1">
      <c r="C16" s="6"/>
      <c r="D16" s="153"/>
      <c r="E16" s="153"/>
      <c r="F16" s="153"/>
      <c r="G16" s="153"/>
      <c r="H16" s="153"/>
      <c r="I16" s="28"/>
      <c r="J16" s="29"/>
      <c r="K16" s="29"/>
      <c r="L16" s="30"/>
      <c r="M16" s="30"/>
      <c r="N16" s="30"/>
      <c r="O16" s="30"/>
      <c r="P16" s="176"/>
      <c r="Q16" s="178"/>
      <c r="R16" s="178"/>
    </row>
    <row r="17" spans="2:18" ht="12" customHeight="1">
      <c r="B17" s="10" t="s">
        <v>27</v>
      </c>
      <c r="C17" s="31" t="s">
        <v>28</v>
      </c>
      <c r="D17" s="158"/>
      <c r="E17" s="158"/>
      <c r="F17" s="179"/>
      <c r="G17" s="179"/>
      <c r="H17" s="179"/>
      <c r="I17" s="64"/>
      <c r="J17" s="64"/>
      <c r="K17" s="64"/>
      <c r="L17" s="31"/>
      <c r="M17" s="18"/>
      <c r="N17" s="21"/>
      <c r="O17" s="21"/>
      <c r="P17" s="177"/>
      <c r="Q17" s="178"/>
      <c r="R17" s="178"/>
    </row>
    <row r="18" spans="3:18" ht="12" customHeight="1">
      <c r="C18" s="26" t="s">
        <v>34</v>
      </c>
      <c r="D18" s="163"/>
      <c r="E18" s="163"/>
      <c r="F18" s="164"/>
      <c r="G18" s="164"/>
      <c r="H18" s="164"/>
      <c r="I18" s="64"/>
      <c r="J18" s="64"/>
      <c r="K18" s="64"/>
      <c r="L18" s="23"/>
      <c r="M18" s="23"/>
      <c r="N18" s="25"/>
      <c r="O18" s="25"/>
      <c r="P18" s="180"/>
      <c r="Q18" s="181"/>
      <c r="R18" s="181"/>
    </row>
    <row r="19" spans="3:18" ht="12" customHeight="1">
      <c r="C19" s="34" t="s">
        <v>121</v>
      </c>
      <c r="D19" s="169">
        <f>SUM(1.03*'Year 3'!D19)</f>
        <v>0</v>
      </c>
      <c r="E19" s="153">
        <f>D19/(52*40)</f>
        <v>0</v>
      </c>
      <c r="F19" s="153"/>
      <c r="G19" s="153"/>
      <c r="H19" s="203">
        <v>0</v>
      </c>
      <c r="I19" s="9"/>
      <c r="J19" s="9"/>
      <c r="K19" s="9"/>
      <c r="L19" s="8"/>
      <c r="M19" s="8"/>
      <c r="N19" s="8"/>
      <c r="O19" s="8"/>
      <c r="P19" s="170">
        <f>H19*E19</f>
        <v>0</v>
      </c>
      <c r="Q19" s="168">
        <v>0</v>
      </c>
      <c r="R19" s="168">
        <v>0</v>
      </c>
    </row>
    <row r="20" spans="3:18" ht="12" customHeight="1">
      <c r="C20" s="34" t="s">
        <v>121</v>
      </c>
      <c r="D20" s="169">
        <f>SUM(1.03*'Year 3'!D20)</f>
        <v>0</v>
      </c>
      <c r="E20" s="153">
        <f>D20/(52*40)</f>
        <v>0</v>
      </c>
      <c r="F20" s="153"/>
      <c r="G20" s="153"/>
      <c r="H20" s="203">
        <v>0</v>
      </c>
      <c r="I20" s="9"/>
      <c r="J20" s="9"/>
      <c r="K20" s="9"/>
      <c r="L20" s="8"/>
      <c r="M20" s="8"/>
      <c r="N20" s="8"/>
      <c r="O20" s="8"/>
      <c r="P20" s="170">
        <f>H20*E20</f>
        <v>0</v>
      </c>
      <c r="Q20" s="168">
        <v>0</v>
      </c>
      <c r="R20" s="168">
        <v>0</v>
      </c>
    </row>
    <row r="21" spans="3:18" ht="12" customHeight="1">
      <c r="C21" s="34" t="s">
        <v>121</v>
      </c>
      <c r="D21" s="169">
        <f>SUM(1.03*'Year 3'!D21)</f>
        <v>0</v>
      </c>
      <c r="E21" s="153">
        <f>D21/(52*40)</f>
        <v>0</v>
      </c>
      <c r="F21" s="153"/>
      <c r="G21" s="153"/>
      <c r="H21" s="203">
        <v>0</v>
      </c>
      <c r="I21" s="9"/>
      <c r="J21" s="9"/>
      <c r="K21" s="9"/>
      <c r="L21" s="8"/>
      <c r="M21" s="8"/>
      <c r="N21" s="8"/>
      <c r="O21" s="8"/>
      <c r="P21" s="170">
        <f>H21*E21</f>
        <v>0</v>
      </c>
      <c r="Q21" s="168">
        <v>0</v>
      </c>
      <c r="R21" s="168">
        <v>0</v>
      </c>
    </row>
    <row r="22" spans="3:18" ht="12" customHeight="1">
      <c r="C22" s="283" t="s">
        <v>170</v>
      </c>
      <c r="D22" s="158"/>
      <c r="E22" s="158"/>
      <c r="F22" s="153"/>
      <c r="G22" s="151"/>
      <c r="H22" s="203"/>
      <c r="I22" s="20"/>
      <c r="J22" s="20"/>
      <c r="K22" s="20"/>
      <c r="L22" s="62"/>
      <c r="M22" s="62"/>
      <c r="N22" s="62"/>
      <c r="O22" s="62"/>
      <c r="P22" s="282">
        <f>SUM(P19:P21)</f>
        <v>0</v>
      </c>
      <c r="Q22" s="282">
        <f>SUM(Q19:Q21)</f>
        <v>0</v>
      </c>
      <c r="R22" s="282">
        <f>SUM(R19:R21)</f>
        <v>0</v>
      </c>
    </row>
    <row r="23" spans="3:18" ht="12" customHeight="1">
      <c r="C23" s="212" t="s">
        <v>48</v>
      </c>
      <c r="D23" s="163"/>
      <c r="E23" s="163"/>
      <c r="F23" s="154"/>
      <c r="G23" s="164"/>
      <c r="H23" s="203"/>
      <c r="I23" s="33"/>
      <c r="J23" s="33"/>
      <c r="K23" s="33"/>
      <c r="L23" s="23"/>
      <c r="M23" s="23"/>
      <c r="N23" s="23"/>
      <c r="O23" s="23"/>
      <c r="P23" s="170"/>
      <c r="Q23" s="168"/>
      <c r="R23" s="168"/>
    </row>
    <row r="24" spans="3:18" ht="12" customHeight="1">
      <c r="C24" s="34" t="s">
        <v>121</v>
      </c>
      <c r="D24" s="169">
        <f>SUM(1.03*'Year 3'!D24)</f>
        <v>0</v>
      </c>
      <c r="E24" s="153">
        <f>D24/(52*40)</f>
        <v>0</v>
      </c>
      <c r="F24" s="153"/>
      <c r="G24" s="153"/>
      <c r="H24" s="203">
        <v>0</v>
      </c>
      <c r="I24" s="9"/>
      <c r="J24" s="9"/>
      <c r="K24" s="9"/>
      <c r="L24" s="8"/>
      <c r="M24" s="8"/>
      <c r="N24" s="8"/>
      <c r="O24" s="8"/>
      <c r="P24" s="170">
        <f>H24*E24</f>
        <v>0</v>
      </c>
      <c r="Q24" s="168">
        <v>0</v>
      </c>
      <c r="R24" s="168">
        <v>0</v>
      </c>
    </row>
    <row r="25" spans="3:18" ht="12" customHeight="1">
      <c r="C25" s="34" t="s">
        <v>121</v>
      </c>
      <c r="D25" s="169">
        <f>SUM(1.03*'Year 3'!D25)</f>
        <v>0</v>
      </c>
      <c r="E25" s="153">
        <f>D25/(52*40)</f>
        <v>0</v>
      </c>
      <c r="F25" s="153"/>
      <c r="G25" s="153"/>
      <c r="H25" s="203">
        <v>0</v>
      </c>
      <c r="I25" s="9"/>
      <c r="J25" s="9"/>
      <c r="K25" s="9"/>
      <c r="L25" s="8"/>
      <c r="M25" s="8"/>
      <c r="N25" s="8"/>
      <c r="O25" s="8"/>
      <c r="P25" s="170">
        <f>H25*E25</f>
        <v>0</v>
      </c>
      <c r="Q25" s="168">
        <v>0</v>
      </c>
      <c r="R25" s="168">
        <v>0</v>
      </c>
    </row>
    <row r="26" spans="3:18" ht="12" customHeight="1">
      <c r="C26" s="34" t="s">
        <v>121</v>
      </c>
      <c r="D26" s="169">
        <f>SUM(1.03*'Year 3'!D26)</f>
        <v>0</v>
      </c>
      <c r="E26" s="153">
        <f>D26/(52*40)</f>
        <v>0</v>
      </c>
      <c r="F26" s="153"/>
      <c r="G26" s="153"/>
      <c r="H26" s="203">
        <v>0</v>
      </c>
      <c r="I26" s="9"/>
      <c r="J26" s="9"/>
      <c r="K26" s="9"/>
      <c r="L26" s="8"/>
      <c r="M26" s="8"/>
      <c r="N26" s="8"/>
      <c r="O26" s="8"/>
      <c r="P26" s="170">
        <f>H26*E26</f>
        <v>0</v>
      </c>
      <c r="Q26" s="168">
        <v>0</v>
      </c>
      <c r="R26" s="168">
        <v>0</v>
      </c>
    </row>
    <row r="27" spans="3:18" ht="12" customHeight="1">
      <c r="C27" s="283" t="s">
        <v>171</v>
      </c>
      <c r="D27" s="169"/>
      <c r="E27" s="169"/>
      <c r="F27" s="153"/>
      <c r="G27" s="169"/>
      <c r="H27" s="203"/>
      <c r="I27" s="20"/>
      <c r="J27" s="20"/>
      <c r="K27" s="20"/>
      <c r="L27" s="62"/>
      <c r="M27" s="62"/>
      <c r="N27" s="62"/>
      <c r="O27" s="62"/>
      <c r="P27" s="282">
        <f>SUM(P24:P26)</f>
        <v>0</v>
      </c>
      <c r="Q27" s="282">
        <f>SUM(Q24:Q26)</f>
        <v>0</v>
      </c>
      <c r="R27" s="282">
        <f>SUM(R24:R26)</f>
        <v>0</v>
      </c>
    </row>
    <row r="28" spans="3:18" ht="12" customHeight="1">
      <c r="C28" s="32" t="s">
        <v>29</v>
      </c>
      <c r="D28" s="153"/>
      <c r="E28" s="153"/>
      <c r="F28" s="154"/>
      <c r="G28" s="154"/>
      <c r="H28" s="203"/>
      <c r="I28" s="33"/>
      <c r="J28" s="33"/>
      <c r="K28" s="33"/>
      <c r="L28" s="23"/>
      <c r="M28" s="23"/>
      <c r="N28" s="23"/>
      <c r="O28" s="23"/>
      <c r="P28" s="170"/>
      <c r="Q28" s="168"/>
      <c r="R28" s="168"/>
    </row>
    <row r="29" spans="3:18" ht="12" customHeight="1">
      <c r="C29" s="34" t="s">
        <v>29</v>
      </c>
      <c r="D29" s="169">
        <f>SUM(1.03*'Year 3'!D29)</f>
        <v>0</v>
      </c>
      <c r="E29" s="153">
        <f>D29/(52*20)</f>
        <v>0</v>
      </c>
      <c r="F29" s="153"/>
      <c r="G29" s="153"/>
      <c r="H29" s="203">
        <v>0</v>
      </c>
      <c r="I29" s="205"/>
      <c r="J29" s="205"/>
      <c r="K29" s="205"/>
      <c r="L29" s="153"/>
      <c r="M29" s="153"/>
      <c r="N29" s="153"/>
      <c r="O29" s="153"/>
      <c r="P29" s="170">
        <f>H29*E29</f>
        <v>0</v>
      </c>
      <c r="Q29" s="170">
        <v>0</v>
      </c>
      <c r="R29" s="170">
        <v>0</v>
      </c>
    </row>
    <row r="30" spans="3:18" ht="12" customHeight="1">
      <c r="C30" s="34" t="s">
        <v>29</v>
      </c>
      <c r="D30" s="169">
        <f>SUM(1.03*'Year 3'!D30)</f>
        <v>0</v>
      </c>
      <c r="E30" s="153">
        <f>D30/(52*20)</f>
        <v>0</v>
      </c>
      <c r="F30" s="153"/>
      <c r="G30" s="153"/>
      <c r="H30" s="203">
        <v>0</v>
      </c>
      <c r="I30" s="205"/>
      <c r="J30" s="205"/>
      <c r="K30" s="205"/>
      <c r="L30" s="153"/>
      <c r="M30" s="153"/>
      <c r="N30" s="153"/>
      <c r="O30" s="153"/>
      <c r="P30" s="170">
        <f>H30*E30</f>
        <v>0</v>
      </c>
      <c r="Q30" s="170">
        <v>0</v>
      </c>
      <c r="R30" s="170">
        <v>0</v>
      </c>
    </row>
    <row r="31" spans="3:18" ht="12" customHeight="1">
      <c r="C31" s="34" t="s">
        <v>29</v>
      </c>
      <c r="D31" s="169">
        <f>SUM(1.03*'Year 3'!D31)</f>
        <v>0</v>
      </c>
      <c r="E31" s="153">
        <f>D31/(52*20)</f>
        <v>0</v>
      </c>
      <c r="F31" s="153"/>
      <c r="G31" s="153"/>
      <c r="H31" s="203">
        <v>0</v>
      </c>
      <c r="I31" s="205"/>
      <c r="J31" s="205"/>
      <c r="K31" s="205"/>
      <c r="L31" s="8"/>
      <c r="M31" s="8"/>
      <c r="N31" s="8"/>
      <c r="O31" s="8"/>
      <c r="P31" s="170">
        <f>H31*E31</f>
        <v>0</v>
      </c>
      <c r="Q31" s="170">
        <v>0</v>
      </c>
      <c r="R31" s="170">
        <v>0</v>
      </c>
    </row>
    <row r="32" spans="3:18" ht="12" customHeight="1">
      <c r="C32" s="283" t="s">
        <v>172</v>
      </c>
      <c r="D32" s="182"/>
      <c r="E32" s="182"/>
      <c r="F32" s="153"/>
      <c r="G32" s="153"/>
      <c r="H32" s="153"/>
      <c r="I32" s="205"/>
      <c r="J32" s="205"/>
      <c r="K32" s="205"/>
      <c r="L32" s="8"/>
      <c r="M32" s="8"/>
      <c r="N32" s="8"/>
      <c r="O32" s="8"/>
      <c r="P32" s="282">
        <f>SUM(P29:P31)</f>
        <v>0</v>
      </c>
      <c r="Q32" s="282">
        <f>SUM(Q29:Q31)</f>
        <v>0</v>
      </c>
      <c r="R32" s="282">
        <f>SUM(R29:R31)</f>
        <v>0</v>
      </c>
    </row>
    <row r="33" spans="2:18" s="31" customFormat="1" ht="12" customHeight="1">
      <c r="B33" s="10"/>
      <c r="D33" s="173"/>
      <c r="E33" s="173"/>
      <c r="F33" s="234" t="s">
        <v>30</v>
      </c>
      <c r="G33" s="175"/>
      <c r="H33" s="175"/>
      <c r="I33" s="35"/>
      <c r="J33" s="136"/>
      <c r="K33" s="137">
        <f>K15</f>
        <v>0</v>
      </c>
      <c r="L33" s="137">
        <f>L15</f>
        <v>0</v>
      </c>
      <c r="M33" s="138">
        <f>M15</f>
        <v>0</v>
      </c>
      <c r="N33" s="138"/>
      <c r="O33" s="138"/>
      <c r="P33" s="174">
        <f>SUM(P15+P22+P27+P32)</f>
        <v>0</v>
      </c>
      <c r="Q33" s="174">
        <f>SUM(Q15+Q22+Q27+Q32)</f>
        <v>0</v>
      </c>
      <c r="R33" s="174">
        <f>SUM(R15+R22+R27+R32)</f>
        <v>0</v>
      </c>
    </row>
    <row r="34" spans="3:18" ht="12" customHeight="1">
      <c r="C34" s="31"/>
      <c r="D34" s="173"/>
      <c r="E34" s="173"/>
      <c r="F34" s="175"/>
      <c r="G34" s="175"/>
      <c r="H34" s="175"/>
      <c r="I34" s="35"/>
      <c r="J34" s="64"/>
      <c r="K34" s="64"/>
      <c r="L34" s="67"/>
      <c r="M34" s="68"/>
      <c r="N34" s="68"/>
      <c r="O34" s="69"/>
      <c r="P34" s="177"/>
      <c r="Q34" s="178"/>
      <c r="R34" s="178"/>
    </row>
    <row r="35" spans="2:18" ht="12" customHeight="1">
      <c r="B35" s="10" t="s">
        <v>31</v>
      </c>
      <c r="C35" s="31" t="s">
        <v>4</v>
      </c>
      <c r="D35" s="173"/>
      <c r="E35" s="173"/>
      <c r="F35" s="183" t="s">
        <v>32</v>
      </c>
      <c r="G35" s="184"/>
      <c r="H35" s="184"/>
      <c r="I35" s="148"/>
      <c r="J35" s="35"/>
      <c r="K35" s="35"/>
      <c r="L35" s="65"/>
      <c r="M35" s="65"/>
      <c r="N35" s="65"/>
      <c r="O35" s="65"/>
      <c r="P35" s="177"/>
      <c r="Q35" s="178"/>
      <c r="R35" s="178"/>
    </row>
    <row r="36" spans="3:18" ht="12" customHeight="1">
      <c r="C36" s="31"/>
      <c r="D36" s="173"/>
      <c r="E36" s="173"/>
      <c r="F36" s="183" t="s">
        <v>33</v>
      </c>
      <c r="G36" s="183"/>
      <c r="H36" s="183"/>
      <c r="I36" s="149"/>
      <c r="J36" s="35"/>
      <c r="K36" s="35"/>
      <c r="L36" s="65"/>
      <c r="M36" s="65"/>
      <c r="N36" s="65"/>
      <c r="O36" s="65"/>
      <c r="P36" s="180"/>
      <c r="Q36" s="181"/>
      <c r="R36" s="178"/>
    </row>
    <row r="37" spans="3:18" ht="12" customHeight="1">
      <c r="C37" s="16" t="s">
        <v>101</v>
      </c>
      <c r="D37" s="153"/>
      <c r="E37" s="153"/>
      <c r="F37" s="60">
        <f>SUM(Rates!K38)</f>
        <v>0.326</v>
      </c>
      <c r="G37" s="60"/>
      <c r="H37" s="60"/>
      <c r="I37" s="60"/>
      <c r="J37" s="36"/>
      <c r="K37" s="80">
        <f aca="true" t="shared" si="0" ref="K37:M39">K9*$F$37</f>
        <v>0</v>
      </c>
      <c r="L37" s="80">
        <f t="shared" si="0"/>
        <v>0</v>
      </c>
      <c r="M37" s="80">
        <f t="shared" si="0"/>
        <v>0</v>
      </c>
      <c r="N37" s="80"/>
      <c r="O37" s="80"/>
      <c r="P37" s="245">
        <f>SUM(K37:O37)</f>
        <v>0</v>
      </c>
      <c r="Q37" s="245">
        <f aca="true" t="shared" si="1" ref="Q37:R39">Q9*$F$37</f>
        <v>0</v>
      </c>
      <c r="R37" s="245">
        <f t="shared" si="1"/>
        <v>0</v>
      </c>
    </row>
    <row r="38" spans="3:18" ht="12" customHeight="1">
      <c r="C38" s="16" t="s">
        <v>179</v>
      </c>
      <c r="D38" s="153"/>
      <c r="E38" s="153"/>
      <c r="F38" s="60">
        <f>SUM(Rates!K38)</f>
        <v>0.326</v>
      </c>
      <c r="G38" s="60"/>
      <c r="H38" s="60"/>
      <c r="I38" s="60"/>
      <c r="J38" s="36"/>
      <c r="K38" s="80">
        <f t="shared" si="0"/>
        <v>0</v>
      </c>
      <c r="L38" s="80">
        <f t="shared" si="0"/>
        <v>0</v>
      </c>
      <c r="M38" s="80">
        <f t="shared" si="0"/>
        <v>0</v>
      </c>
      <c r="N38" s="80"/>
      <c r="O38" s="80"/>
      <c r="P38" s="245">
        <f>SUM(K38:O38)</f>
        <v>0</v>
      </c>
      <c r="Q38" s="290">
        <f t="shared" si="1"/>
        <v>0</v>
      </c>
      <c r="R38" s="290">
        <f t="shared" si="1"/>
        <v>0</v>
      </c>
    </row>
    <row r="39" spans="3:18" ht="12" customHeight="1">
      <c r="C39" s="16" t="s">
        <v>179</v>
      </c>
      <c r="D39" s="153"/>
      <c r="E39" s="153"/>
      <c r="F39" s="60">
        <f>SUM(Rates!K38)</f>
        <v>0.326</v>
      </c>
      <c r="G39" s="60"/>
      <c r="H39" s="60"/>
      <c r="I39" s="60"/>
      <c r="J39" s="36"/>
      <c r="K39" s="80">
        <f t="shared" si="0"/>
        <v>0</v>
      </c>
      <c r="L39" s="80">
        <f t="shared" si="0"/>
        <v>0</v>
      </c>
      <c r="M39" s="80">
        <f t="shared" si="0"/>
        <v>0</v>
      </c>
      <c r="N39" s="80"/>
      <c r="O39" s="80"/>
      <c r="P39" s="245">
        <f>SUM(K39:O39)</f>
        <v>0</v>
      </c>
      <c r="Q39" s="245">
        <f t="shared" si="1"/>
        <v>0</v>
      </c>
      <c r="R39" s="245">
        <f t="shared" si="1"/>
        <v>0</v>
      </c>
    </row>
    <row r="40" spans="3:18" ht="12" customHeight="1">
      <c r="C40" s="294" t="s">
        <v>222</v>
      </c>
      <c r="D40" s="153"/>
      <c r="E40" s="153"/>
      <c r="F40" s="60">
        <f>SUM(Rates!K40)</f>
        <v>0.383</v>
      </c>
      <c r="G40" s="60"/>
      <c r="H40" s="60"/>
      <c r="I40" s="60"/>
      <c r="J40" s="36"/>
      <c r="K40" s="80">
        <f>(K13+K14)*$F$37</f>
        <v>0</v>
      </c>
      <c r="L40" s="80"/>
      <c r="M40" s="80"/>
      <c r="N40" s="80"/>
      <c r="O40" s="80"/>
      <c r="P40" s="245">
        <f>SUM(K40:O40)</f>
        <v>0</v>
      </c>
      <c r="Q40" s="245">
        <f>(Q13+Q14)*$F$37</f>
        <v>0</v>
      </c>
      <c r="R40" s="245">
        <f>(R13+R14)*$F$37</f>
        <v>0</v>
      </c>
    </row>
    <row r="41" spans="3:18" ht="12" customHeight="1">
      <c r="C41" s="16" t="s">
        <v>34</v>
      </c>
      <c r="D41" s="153"/>
      <c r="E41" s="153"/>
      <c r="F41" s="60">
        <f>SUM(Rates!K39)</f>
        <v>0.328</v>
      </c>
      <c r="G41" s="60"/>
      <c r="H41" s="60"/>
      <c r="I41" s="60"/>
      <c r="J41" s="36"/>
      <c r="K41" s="36"/>
      <c r="L41" s="79"/>
      <c r="M41" s="80"/>
      <c r="N41" s="79"/>
      <c r="O41" s="80"/>
      <c r="P41" s="170">
        <f>SUM(P22*F41)</f>
        <v>0</v>
      </c>
      <c r="Q41" s="168">
        <f>SUM(Q22*F41)</f>
        <v>0</v>
      </c>
      <c r="R41" s="168">
        <f>SUM(R22*G41)</f>
        <v>0</v>
      </c>
    </row>
    <row r="42" spans="1:18" s="31" customFormat="1" ht="12" customHeight="1">
      <c r="A42" s="16"/>
      <c r="B42" s="10"/>
      <c r="C42" s="16" t="s">
        <v>122</v>
      </c>
      <c r="D42" s="153"/>
      <c r="E42" s="153"/>
      <c r="F42" s="60">
        <f>SUM(Rates!K41)</f>
        <v>0.44049999999999995</v>
      </c>
      <c r="G42" s="60"/>
      <c r="H42" s="60"/>
      <c r="I42" s="60"/>
      <c r="J42" s="36"/>
      <c r="K42" s="36"/>
      <c r="L42" s="79"/>
      <c r="M42" s="80"/>
      <c r="N42" s="79"/>
      <c r="O42" s="80"/>
      <c r="P42" s="170">
        <f>SUM(P27*F42)</f>
        <v>0</v>
      </c>
      <c r="Q42" s="168">
        <f>SUM(Q27*F42)</f>
        <v>0</v>
      </c>
      <c r="R42" s="168">
        <f>SUM(R27*G42)</f>
        <v>0</v>
      </c>
    </row>
    <row r="43" spans="1:18" s="38" customFormat="1" ht="12" customHeight="1">
      <c r="A43" s="16"/>
      <c r="B43" s="10"/>
      <c r="C43" s="16" t="s">
        <v>29</v>
      </c>
      <c r="D43" s="153"/>
      <c r="E43" s="153"/>
      <c r="F43" s="60">
        <f>SUM(Rates!K42)</f>
        <v>0.074</v>
      </c>
      <c r="G43" s="60"/>
      <c r="H43" s="60"/>
      <c r="I43" s="60"/>
      <c r="J43" s="36"/>
      <c r="K43" s="36"/>
      <c r="L43" s="80"/>
      <c r="M43" s="80"/>
      <c r="N43" s="80"/>
      <c r="O43" s="80"/>
      <c r="P43" s="170">
        <f>SUM(P32*F43)</f>
        <v>0</v>
      </c>
      <c r="Q43" s="168">
        <f>SUM(Q32*F43)</f>
        <v>0</v>
      </c>
      <c r="R43" s="168">
        <f>SUM(R32*G43)</f>
        <v>0</v>
      </c>
    </row>
    <row r="44" spans="1:18" s="41" customFormat="1" ht="12" customHeight="1">
      <c r="A44" s="31"/>
      <c r="B44" s="10"/>
      <c r="C44" s="31"/>
      <c r="D44" s="173"/>
      <c r="E44" s="173"/>
      <c r="F44" s="222" t="s">
        <v>49</v>
      </c>
      <c r="G44" s="175"/>
      <c r="H44" s="175"/>
      <c r="I44" s="35"/>
      <c r="J44" s="136"/>
      <c r="K44" s="137">
        <f aca="true" t="shared" si="2" ref="K44:Q44">SUM(K37:K43)</f>
        <v>0</v>
      </c>
      <c r="L44" s="137">
        <f t="shared" si="2"/>
        <v>0</v>
      </c>
      <c r="M44" s="138">
        <f t="shared" si="2"/>
        <v>0</v>
      </c>
      <c r="N44" s="138"/>
      <c r="O44" s="138"/>
      <c r="P44" s="174">
        <f>SUM(P37:P43)</f>
        <v>0</v>
      </c>
      <c r="Q44" s="174">
        <f t="shared" si="2"/>
        <v>0</v>
      </c>
      <c r="R44" s="174">
        <f>SUM(R37:R43)</f>
        <v>0</v>
      </c>
    </row>
    <row r="45" spans="2:18" s="38" customFormat="1" ht="12" customHeight="1">
      <c r="B45" s="37"/>
      <c r="D45" s="187"/>
      <c r="E45" s="187"/>
      <c r="F45"/>
      <c r="G45" s="186"/>
      <c r="H45" s="186"/>
      <c r="I45" s="39"/>
      <c r="J45" s="39"/>
      <c r="K45" s="39"/>
      <c r="L45" s="70"/>
      <c r="M45" s="70"/>
      <c r="N45" s="70"/>
      <c r="O45" s="70"/>
      <c r="P45" s="220"/>
      <c r="Q45" s="176"/>
      <c r="R45" s="188"/>
    </row>
    <row r="46" spans="1:18" s="31" customFormat="1" ht="12" customHeight="1">
      <c r="A46" s="41"/>
      <c r="B46" s="40"/>
      <c r="C46" s="41"/>
      <c r="D46" s="190"/>
      <c r="E46" s="190"/>
      <c r="F46" s="222" t="s">
        <v>35</v>
      </c>
      <c r="G46" s="189"/>
      <c r="H46" s="189"/>
      <c r="I46" s="42"/>
      <c r="J46" s="136"/>
      <c r="K46" s="137">
        <f aca="true" t="shared" si="3" ref="K46:R46">K33+K44</f>
        <v>0</v>
      </c>
      <c r="L46" s="137">
        <f t="shared" si="3"/>
        <v>0</v>
      </c>
      <c r="M46" s="138">
        <f t="shared" si="3"/>
        <v>0</v>
      </c>
      <c r="N46" s="138"/>
      <c r="O46" s="138"/>
      <c r="P46" s="191">
        <f>P33+P44</f>
        <v>0</v>
      </c>
      <c r="Q46" s="191">
        <f t="shared" si="3"/>
        <v>0</v>
      </c>
      <c r="R46" s="191">
        <f t="shared" si="3"/>
        <v>0</v>
      </c>
    </row>
    <row r="47" spans="1:18" s="31" customFormat="1" ht="12" customHeight="1">
      <c r="A47" s="38"/>
      <c r="B47" s="37"/>
      <c r="C47" s="38"/>
      <c r="D47" s="187"/>
      <c r="E47" s="187"/>
      <c r="F47" s="186"/>
      <c r="G47" s="186"/>
      <c r="H47" s="186"/>
      <c r="I47" s="39"/>
      <c r="J47" s="39"/>
      <c r="K47" s="39"/>
      <c r="L47" s="70"/>
      <c r="M47" s="70"/>
      <c r="N47" s="70"/>
      <c r="O47" s="70"/>
      <c r="P47" s="176"/>
      <c r="Q47" s="188"/>
      <c r="R47" s="188"/>
    </row>
    <row r="48" spans="1:18" s="47" customFormat="1" ht="12" customHeight="1">
      <c r="A48" s="31"/>
      <c r="B48" s="10" t="s">
        <v>36</v>
      </c>
      <c r="C48" s="31" t="s">
        <v>128</v>
      </c>
      <c r="D48" s="173"/>
      <c r="E48" s="173"/>
      <c r="F48" s="189"/>
      <c r="G48" s="150"/>
      <c r="H48" s="150"/>
      <c r="I48" s="43"/>
      <c r="J48" s="44"/>
      <c r="K48" s="44"/>
      <c r="L48" s="71"/>
      <c r="M48" s="71"/>
      <c r="N48" s="71"/>
      <c r="O48" s="71"/>
      <c r="P48" s="191">
        <v>0</v>
      </c>
      <c r="Q48" s="191">
        <v>0</v>
      </c>
      <c r="R48" s="191">
        <v>0</v>
      </c>
    </row>
    <row r="49" spans="1:18" s="47" customFormat="1" ht="12" customHeight="1">
      <c r="A49" s="31"/>
      <c r="B49" s="10"/>
      <c r="C49" s="31"/>
      <c r="D49" s="173"/>
      <c r="E49" s="173"/>
      <c r="F49" s="175"/>
      <c r="G49" s="175"/>
      <c r="H49" s="175"/>
      <c r="I49" s="35"/>
      <c r="J49" s="35"/>
      <c r="K49" s="35"/>
      <c r="L49" s="65"/>
      <c r="M49" s="65"/>
      <c r="N49" s="65"/>
      <c r="O49" s="65"/>
      <c r="P49" s="192" t="s">
        <v>2</v>
      </c>
      <c r="Q49" s="193"/>
      <c r="R49" s="194"/>
    </row>
    <row r="50" spans="2:18" s="47" customFormat="1" ht="12" customHeight="1">
      <c r="B50" s="10" t="s">
        <v>37</v>
      </c>
      <c r="C50" s="46" t="s">
        <v>0</v>
      </c>
      <c r="D50" s="196"/>
      <c r="E50" s="196"/>
      <c r="F50" s="189"/>
      <c r="G50" s="150"/>
      <c r="H50" s="150"/>
      <c r="I50" s="43"/>
      <c r="J50" s="44"/>
      <c r="K50" s="44"/>
      <c r="L50" s="71"/>
      <c r="M50" s="71"/>
      <c r="N50" s="71"/>
      <c r="O50" s="71"/>
      <c r="P50" s="191">
        <v>0</v>
      </c>
      <c r="Q50" s="191">
        <v>0</v>
      </c>
      <c r="R50" s="191">
        <v>0</v>
      </c>
    </row>
    <row r="51" spans="2:18" s="47" customFormat="1" ht="12" customHeight="1">
      <c r="B51" s="10"/>
      <c r="C51" s="48"/>
      <c r="D51" s="197"/>
      <c r="E51" s="197"/>
      <c r="F51" s="195"/>
      <c r="G51" s="195"/>
      <c r="H51" s="195"/>
      <c r="I51" s="49"/>
      <c r="J51" s="49"/>
      <c r="K51" s="49"/>
      <c r="L51" s="72"/>
      <c r="M51" s="72"/>
      <c r="N51" s="72"/>
      <c r="O51" s="72"/>
      <c r="P51" s="198"/>
      <c r="Q51" s="193"/>
      <c r="R51" s="193"/>
    </row>
    <row r="52" spans="1:18" s="31" customFormat="1" ht="12" customHeight="1">
      <c r="A52" s="47"/>
      <c r="B52" s="10" t="s">
        <v>38</v>
      </c>
      <c r="C52" s="46" t="s">
        <v>138</v>
      </c>
      <c r="D52" s="197"/>
      <c r="E52" s="197"/>
      <c r="F52" s="195"/>
      <c r="G52" s="195"/>
      <c r="H52" s="195"/>
      <c r="I52" s="49"/>
      <c r="J52" s="49"/>
      <c r="K52" s="49"/>
      <c r="L52" s="72"/>
      <c r="M52" s="72"/>
      <c r="N52" s="72"/>
      <c r="O52" s="72"/>
      <c r="P52" s="191">
        <v>0</v>
      </c>
      <c r="Q52" s="191">
        <v>0</v>
      </c>
      <c r="R52" s="191">
        <v>0</v>
      </c>
    </row>
    <row r="53" spans="1:18" s="38" customFormat="1" ht="12" customHeight="1">
      <c r="A53" s="47"/>
      <c r="B53" s="10"/>
      <c r="C53" s="48"/>
      <c r="D53" s="197"/>
      <c r="E53" s="197"/>
      <c r="F53" s="195"/>
      <c r="G53" s="195"/>
      <c r="H53" s="195"/>
      <c r="I53" s="49"/>
      <c r="J53" s="49"/>
      <c r="K53" s="49"/>
      <c r="L53" s="72"/>
      <c r="M53" s="72"/>
      <c r="N53" s="72"/>
      <c r="O53" s="72"/>
      <c r="P53" s="198"/>
      <c r="Q53" s="193"/>
      <c r="R53" s="193"/>
    </row>
    <row r="54" spans="2:18" s="31" customFormat="1" ht="12" customHeight="1">
      <c r="B54" s="10" t="s">
        <v>126</v>
      </c>
      <c r="C54" s="31" t="s">
        <v>86</v>
      </c>
      <c r="D54" s="173"/>
      <c r="E54" s="173"/>
      <c r="F54" s="189"/>
      <c r="G54" s="150"/>
      <c r="H54" s="150"/>
      <c r="I54" s="43"/>
      <c r="J54" s="44"/>
      <c r="K54" s="44"/>
      <c r="L54" s="71"/>
      <c r="M54" s="71"/>
      <c r="N54" s="71"/>
      <c r="O54" s="71"/>
      <c r="P54" s="191">
        <v>0</v>
      </c>
      <c r="Q54" s="191">
        <v>0</v>
      </c>
      <c r="R54" s="191">
        <v>0</v>
      </c>
    </row>
    <row r="55" spans="1:18" ht="12" customHeight="1">
      <c r="A55" s="38"/>
      <c r="B55" s="37"/>
      <c r="C55" s="38"/>
      <c r="D55" s="187"/>
      <c r="E55" s="187"/>
      <c r="F55" s="186"/>
      <c r="G55" s="186"/>
      <c r="H55" s="186"/>
      <c r="I55" s="39"/>
      <c r="J55" s="39"/>
      <c r="K55" s="39"/>
      <c r="L55" s="70"/>
      <c r="M55" s="70"/>
      <c r="N55" s="70"/>
      <c r="O55" s="70"/>
      <c r="P55" s="176"/>
      <c r="Q55" s="188"/>
      <c r="R55" s="188"/>
    </row>
    <row r="56" spans="1:18" ht="12" customHeight="1">
      <c r="A56" s="31"/>
      <c r="B56" s="10" t="s">
        <v>127</v>
      </c>
      <c r="C56" s="50" t="s">
        <v>39</v>
      </c>
      <c r="D56" s="200"/>
      <c r="E56" s="200"/>
      <c r="F56" s="186"/>
      <c r="G56" s="150"/>
      <c r="H56" s="150"/>
      <c r="I56" s="43"/>
      <c r="J56" s="44"/>
      <c r="K56" s="44"/>
      <c r="L56" s="71"/>
      <c r="M56" s="71"/>
      <c r="N56" s="71"/>
      <c r="O56" s="71"/>
      <c r="P56" s="216"/>
      <c r="Q56" s="194"/>
      <c r="R56" s="194"/>
    </row>
    <row r="57" spans="2:18" ht="12" customHeight="1">
      <c r="B57" s="51"/>
      <c r="C57" s="178" t="s">
        <v>40</v>
      </c>
      <c r="D57" s="153"/>
      <c r="E57" s="153"/>
      <c r="F57" s="154"/>
      <c r="G57" s="154"/>
      <c r="H57" s="154"/>
      <c r="I57" s="28"/>
      <c r="J57" s="28"/>
      <c r="K57" s="28"/>
      <c r="L57" s="27"/>
      <c r="M57" s="27"/>
      <c r="N57" s="27"/>
      <c r="O57" s="27"/>
      <c r="P57" s="296">
        <v>0</v>
      </c>
      <c r="Q57" s="185">
        <v>0</v>
      </c>
      <c r="R57" s="185">
        <v>0</v>
      </c>
    </row>
    <row r="58" spans="2:18" ht="12" customHeight="1">
      <c r="B58" s="51"/>
      <c r="C58" s="31" t="s">
        <v>140</v>
      </c>
      <c r="D58" s="153"/>
      <c r="E58" s="153"/>
      <c r="F58" s="154"/>
      <c r="G58" s="154"/>
      <c r="H58" s="154"/>
      <c r="I58" s="28"/>
      <c r="J58" s="28"/>
      <c r="K58" s="28"/>
      <c r="L58" s="27"/>
      <c r="M58" s="27"/>
      <c r="N58" s="27"/>
      <c r="O58" s="27"/>
      <c r="P58" s="297">
        <v>0</v>
      </c>
      <c r="Q58" s="168">
        <v>0</v>
      </c>
      <c r="R58" s="168">
        <v>0</v>
      </c>
    </row>
    <row r="59" spans="1:18" s="38" customFormat="1" ht="12" customHeight="1">
      <c r="A59" s="16"/>
      <c r="B59" s="51"/>
      <c r="C59" s="280" t="s">
        <v>148</v>
      </c>
      <c r="D59" s="214"/>
      <c r="E59" s="214"/>
      <c r="F59" s="154"/>
      <c r="G59" s="154"/>
      <c r="H59" s="154"/>
      <c r="I59" s="28"/>
      <c r="J59" s="28"/>
      <c r="K59" s="28"/>
      <c r="L59" s="27"/>
      <c r="M59" s="27"/>
      <c r="N59" s="27"/>
      <c r="O59" s="27"/>
      <c r="P59" s="298">
        <v>0</v>
      </c>
      <c r="Q59" s="168">
        <v>0</v>
      </c>
      <c r="R59" s="168">
        <v>0</v>
      </c>
    </row>
    <row r="60" spans="1:18" s="41" customFormat="1" ht="12" customHeight="1">
      <c r="A60" s="16"/>
      <c r="B60" s="51"/>
      <c r="C60" s="16" t="s">
        <v>129</v>
      </c>
      <c r="D60" s="154"/>
      <c r="E60" s="154"/>
      <c r="F60" s="154"/>
      <c r="G60" s="154"/>
      <c r="H60" s="154"/>
      <c r="I60" s="28"/>
      <c r="J60" s="28"/>
      <c r="K60" s="28"/>
      <c r="L60" s="27"/>
      <c r="M60" s="27"/>
      <c r="N60" s="27"/>
      <c r="O60" s="27"/>
      <c r="P60" s="297">
        <v>0</v>
      </c>
      <c r="Q60" s="168">
        <v>0</v>
      </c>
      <c r="R60" s="168">
        <v>0</v>
      </c>
    </row>
    <row r="61" spans="1:18" ht="12" customHeight="1">
      <c r="A61" s="38"/>
      <c r="B61" s="37"/>
      <c r="C61" s="154" t="str">
        <f>'Year 1'!C60</f>
        <v>Other:  </v>
      </c>
      <c r="D61" s="186"/>
      <c r="E61" s="186"/>
      <c r="F61" s="186"/>
      <c r="G61" s="186"/>
      <c r="H61" s="186"/>
      <c r="I61" s="52"/>
      <c r="J61" s="52"/>
      <c r="K61" s="52"/>
      <c r="L61" s="70"/>
      <c r="M61" s="70"/>
      <c r="N61" s="70"/>
      <c r="O61" s="70"/>
      <c r="P61" s="297">
        <v>0</v>
      </c>
      <c r="Q61" s="168">
        <v>0</v>
      </c>
      <c r="R61" s="300">
        <v>0</v>
      </c>
    </row>
    <row r="62" spans="1:18" ht="12" customHeight="1">
      <c r="A62" s="38"/>
      <c r="B62" s="37"/>
      <c r="C62" s="154" t="str">
        <f>'Year 1'!C60</f>
        <v>Other:  </v>
      </c>
      <c r="D62" s="186"/>
      <c r="E62" s="186"/>
      <c r="F62" s="186"/>
      <c r="G62" s="186"/>
      <c r="H62" s="186"/>
      <c r="I62" s="52"/>
      <c r="J62" s="52"/>
      <c r="K62" s="52"/>
      <c r="L62" s="70"/>
      <c r="M62" s="70"/>
      <c r="N62" s="70"/>
      <c r="O62" s="70"/>
      <c r="P62" s="299">
        <v>0</v>
      </c>
      <c r="Q62" s="171">
        <v>0</v>
      </c>
      <c r="R62" s="217">
        <v>0</v>
      </c>
    </row>
    <row r="63" spans="1:18" s="31" customFormat="1" ht="12" customHeight="1">
      <c r="A63" s="41"/>
      <c r="B63" s="40"/>
      <c r="C63" s="154"/>
      <c r="D63" s="189"/>
      <c r="E63" s="189"/>
      <c r="F63" s="189"/>
      <c r="G63" s="189"/>
      <c r="H63" s="189"/>
      <c r="I63" s="53"/>
      <c r="J63" s="232" t="s">
        <v>41</v>
      </c>
      <c r="K63" s="232"/>
      <c r="L63" s="73"/>
      <c r="M63" s="73"/>
      <c r="N63" s="73"/>
      <c r="O63" s="73"/>
      <c r="P63" s="295">
        <f>SUM(P57:P62)</f>
        <v>0</v>
      </c>
      <c r="Q63" s="295">
        <f>SUM(Q57:Q62)</f>
        <v>0</v>
      </c>
      <c r="R63" s="295">
        <f>SUM(R57:R62)</f>
        <v>0</v>
      </c>
    </row>
    <row r="64" spans="3:19" ht="12.75">
      <c r="C64" s="55"/>
      <c r="D64" s="201"/>
      <c r="E64" s="201"/>
      <c r="I64" s="56"/>
      <c r="J64" s="57"/>
      <c r="K64" s="57"/>
      <c r="L64" s="15"/>
      <c r="M64" s="15"/>
      <c r="N64" s="15"/>
      <c r="O64" s="107"/>
      <c r="P64" s="177"/>
      <c r="Q64" s="178"/>
      <c r="R64" s="178"/>
      <c r="S64" s="106"/>
    </row>
    <row r="65" spans="2:18" s="31" customFormat="1" ht="12" customHeight="1">
      <c r="B65" s="10" t="s">
        <v>42</v>
      </c>
      <c r="C65" s="31" t="s">
        <v>43</v>
      </c>
      <c r="D65" s="175"/>
      <c r="E65" s="175"/>
      <c r="F65" s="175"/>
      <c r="G65" s="175"/>
      <c r="H65" s="175"/>
      <c r="I65" s="35"/>
      <c r="J65" s="35"/>
      <c r="K65" s="35"/>
      <c r="L65" s="65"/>
      <c r="M65" s="65"/>
      <c r="N65" s="65"/>
      <c r="O65" s="65"/>
      <c r="P65" s="174">
        <f>P63+P54+P52+P50+P48+P46</f>
        <v>0</v>
      </c>
      <c r="Q65" s="174">
        <f>Q63+Q54+Q50+Q46+Q48+Q52</f>
        <v>0</v>
      </c>
      <c r="R65" s="174">
        <f>R63+R54+R50+R46+R52+R48</f>
        <v>0</v>
      </c>
    </row>
    <row r="66" spans="6:18" ht="25.5">
      <c r="F66" s="202" t="s">
        <v>9</v>
      </c>
      <c r="G66" s="202"/>
      <c r="H66" s="202"/>
      <c r="I66" s="56"/>
      <c r="J66" s="287" t="s">
        <v>184</v>
      </c>
      <c r="K66" s="287" t="s">
        <v>185</v>
      </c>
      <c r="L66" s="285" t="s">
        <v>186</v>
      </c>
      <c r="M66" s="286"/>
      <c r="N66" s="286"/>
      <c r="O66" s="15"/>
      <c r="P66" s="177"/>
      <c r="Q66" s="178"/>
      <c r="R66" s="178"/>
    </row>
    <row r="67" spans="1:18" ht="12" customHeight="1">
      <c r="A67" s="31"/>
      <c r="B67" s="10" t="s">
        <v>44</v>
      </c>
      <c r="C67" s="31" t="s">
        <v>45</v>
      </c>
      <c r="D67" s="164"/>
      <c r="E67" s="164"/>
      <c r="F67" s="235">
        <f>SUM(Rates!K46)</f>
        <v>0.605</v>
      </c>
      <c r="G67" s="187"/>
      <c r="H67" s="187"/>
      <c r="I67" s="58"/>
      <c r="J67" s="284">
        <f>SUM(P33)</f>
        <v>0</v>
      </c>
      <c r="K67" s="284">
        <f>SUM(Q46+Q50+Q63+Q54)</f>
        <v>0</v>
      </c>
      <c r="L67" s="284">
        <f>SUM(R46+R50+R63+R54)</f>
        <v>0</v>
      </c>
      <c r="M67" s="74"/>
      <c r="N67" s="74"/>
      <c r="O67" s="74"/>
      <c r="P67" s="174">
        <f>SUM(J67*F67)</f>
        <v>0</v>
      </c>
      <c r="Q67" s="174">
        <f>SUM(K67*F67)</f>
        <v>0</v>
      </c>
      <c r="R67" s="174">
        <f>SUM(L67*F67)</f>
        <v>0</v>
      </c>
    </row>
    <row r="68" spans="3:18" ht="12" customHeight="1">
      <c r="C68" s="294" t="s">
        <v>189</v>
      </c>
      <c r="I68" s="56"/>
      <c r="J68" s="57"/>
      <c r="K68" s="57"/>
      <c r="L68" s="15"/>
      <c r="M68" s="15"/>
      <c r="N68" s="15"/>
      <c r="O68" s="107"/>
      <c r="P68" s="192"/>
      <c r="Q68" s="178"/>
      <c r="R68" s="178"/>
    </row>
    <row r="69" spans="2:18" ht="12" customHeight="1">
      <c r="B69" s="10" t="s">
        <v>46</v>
      </c>
      <c r="C69"/>
      <c r="D69" s="199"/>
      <c r="E69" s="199"/>
      <c r="F69" s="175"/>
      <c r="G69" s="175"/>
      <c r="H69" s="175"/>
      <c r="I69" s="31"/>
      <c r="J69" s="233" t="s">
        <v>47</v>
      </c>
      <c r="K69" s="233"/>
      <c r="L69" s="65"/>
      <c r="M69" s="65"/>
      <c r="N69" s="65"/>
      <c r="O69" s="65"/>
      <c r="P69" s="206">
        <f>P65+P67</f>
        <v>0</v>
      </c>
      <c r="Q69" s="206">
        <f>Q65+Q67</f>
        <v>0</v>
      </c>
      <c r="R69" s="206">
        <f>R65+R67</f>
        <v>0</v>
      </c>
    </row>
    <row r="70" ht="12" customHeight="1">
      <c r="C70" s="16" t="s">
        <v>87</v>
      </c>
    </row>
    <row r="71" spans="11:16" ht="15.75">
      <c r="K71" s="304" t="s">
        <v>194</v>
      </c>
      <c r="L71"/>
      <c r="M71"/>
      <c r="N71"/>
      <c r="O71" s="14">
        <f>Rates!G29</f>
        <v>0.074</v>
      </c>
      <c r="P71" s="301">
        <f>P67/12*Rates!$C$43</f>
        <v>0</v>
      </c>
    </row>
    <row r="72" spans="3:17" ht="12" customHeight="1">
      <c r="C72" s="251" t="s">
        <v>134</v>
      </c>
      <c r="D72" s="175"/>
      <c r="E72" s="175"/>
      <c r="F72" s="175"/>
      <c r="G72" s="175"/>
      <c r="H72" s="175"/>
      <c r="I72" s="31"/>
      <c r="J72" s="31"/>
      <c r="K72" s="443" t="s">
        <v>195</v>
      </c>
      <c r="L72" s="443"/>
      <c r="M72" s="443"/>
      <c r="N72" s="443"/>
      <c r="O72" s="303">
        <f>Rates!I29</f>
        <v>0.074</v>
      </c>
      <c r="P72" s="153">
        <f>P67/12*Rates!$D$43</f>
        <v>0</v>
      </c>
      <c r="Q72" s="173"/>
    </row>
    <row r="73" spans="3:17" ht="12" customHeight="1">
      <c r="C73" s="251" t="s">
        <v>135</v>
      </c>
      <c r="F73" s="154"/>
      <c r="G73" s="154"/>
      <c r="H73" s="154"/>
      <c r="I73" s="16"/>
      <c r="J73" s="16"/>
      <c r="K73" s="443"/>
      <c r="L73" s="443"/>
      <c r="M73" s="443"/>
      <c r="N73" s="443"/>
      <c r="O73" s="126"/>
      <c r="Q73" s="154"/>
    </row>
    <row r="74" spans="11:14" ht="12" customHeight="1">
      <c r="K74" s="443"/>
      <c r="L74" s="443"/>
      <c r="M74" s="443"/>
      <c r="N74" s="443"/>
    </row>
  </sheetData>
  <sheetProtection/>
  <mergeCells count="1">
    <mergeCell ref="K72:N74"/>
  </mergeCells>
  <printOptions/>
  <pageMargins left="0.18" right="0.75" top="1" bottom="1" header="0.5" footer="0.5"/>
  <pageSetup fitToHeight="1" fitToWidth="1" horizontalDpi="600" verticalDpi="600" orientation="landscape" scale="56" r:id="rId1"/>
  <headerFooter alignWithMargins="0">
    <oddHeader>&amp;C&amp;"Times New Roman,Bold"OHIO DEPARTMENT OF TRANSPORTATION
&amp;A&amp;R&amp;12BARB'S WORKSHEET
&amp;D      &amp;T</oddHeader>
    <oddFooter>&amp;L&amp;8c:msoffice/exce/barb_bud/odot/&amp;F&amp;R&amp;8OFFICE OF SPONSORED PROGRAMS</oddFooter>
  </headerFooter>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S74"/>
  <sheetViews>
    <sheetView zoomScalePageLayoutView="0" workbookViewId="0" topLeftCell="A1">
      <pane xSplit="2" ySplit="5" topLeftCell="C36" activePane="bottomRight" state="frozen"/>
      <selection pane="topLeft" activeCell="L48" sqref="L48"/>
      <selection pane="topRight" activeCell="L48" sqref="L48"/>
      <selection pane="bottomLeft" activeCell="L48" sqref="L48"/>
      <selection pane="bottomRight" activeCell="L68" sqref="L68"/>
    </sheetView>
  </sheetViews>
  <sheetFormatPr defaultColWidth="9.33203125" defaultRowHeight="12" customHeight="1"/>
  <cols>
    <col min="1" max="1" width="12" style="16" customWidth="1"/>
    <col min="2" max="2" width="2.5" style="10" customWidth="1"/>
    <col min="3" max="3" width="23.83203125" style="16" customWidth="1"/>
    <col min="4" max="5" width="12.83203125" style="154" customWidth="1"/>
    <col min="6" max="6" width="10.5" style="152" customWidth="1"/>
    <col min="7" max="7" width="12.16015625" style="152" bestFit="1" customWidth="1"/>
    <col min="8" max="8" width="12.16015625" style="152" customWidth="1"/>
    <col min="9" max="9" width="9.5" style="13" bestFit="1" customWidth="1"/>
    <col min="10" max="10" width="10.5" style="14" customWidth="1"/>
    <col min="11" max="11" width="9.66015625" style="14" bestFit="1" customWidth="1"/>
    <col min="12" max="13" width="12.33203125" style="14" customWidth="1"/>
    <col min="14" max="14" width="12.83203125" style="14" customWidth="1"/>
    <col min="15" max="15" width="12.16015625" style="14" customWidth="1"/>
    <col min="16" max="17" width="12.83203125" style="153" customWidth="1"/>
    <col min="18" max="18" width="12.83203125" style="154" customWidth="1"/>
    <col min="19" max="16384" width="9.33203125" style="16" customWidth="1"/>
  </cols>
  <sheetData>
    <row r="1" spans="2:18" s="31" customFormat="1" ht="12" customHeight="1">
      <c r="B1" s="10"/>
      <c r="D1" s="175"/>
      <c r="E1" s="175"/>
      <c r="F1" s="271"/>
      <c r="G1" s="271"/>
      <c r="H1" s="271"/>
      <c r="I1" s="272"/>
      <c r="J1" s="273"/>
      <c r="K1" s="273"/>
      <c r="L1" s="273"/>
      <c r="M1" s="273"/>
      <c r="N1" s="273"/>
      <c r="O1" s="273"/>
      <c r="P1" s="173"/>
      <c r="Q1" s="173"/>
      <c r="R1" s="175"/>
    </row>
    <row r="3" spans="3:11" ht="12" customHeight="1">
      <c r="C3" s="61" t="s">
        <v>10</v>
      </c>
      <c r="D3" s="11">
        <f>SUM('Year 4'!D3+366)</f>
        <v>45295</v>
      </c>
      <c r="E3" s="11"/>
      <c r="F3" s="179" t="s">
        <v>11</v>
      </c>
      <c r="G3" s="66">
        <f>D3+364</f>
        <v>45659</v>
      </c>
      <c r="H3" s="66"/>
      <c r="I3" s="12"/>
      <c r="J3" s="13"/>
      <c r="K3" s="13"/>
    </row>
    <row r="4" spans="3:11" ht="12" customHeight="1">
      <c r="C4" s="61"/>
      <c r="D4" s="214"/>
      <c r="E4" s="214"/>
      <c r="F4" s="179"/>
      <c r="G4" s="215"/>
      <c r="H4" s="215"/>
      <c r="I4" s="12"/>
      <c r="J4" s="13"/>
      <c r="K4" s="13"/>
    </row>
    <row r="5" spans="3:18" ht="12" customHeight="1">
      <c r="C5" s="17"/>
      <c r="D5" s="150"/>
      <c r="E5" s="150"/>
      <c r="F5" s="167"/>
      <c r="G5" s="167"/>
      <c r="H5" s="167"/>
      <c r="I5" s="17"/>
      <c r="J5" s="17"/>
      <c r="K5" s="17"/>
      <c r="L5" s="17" t="s">
        <v>2</v>
      </c>
      <c r="M5" s="17"/>
      <c r="N5" s="17"/>
      <c r="O5" s="17"/>
      <c r="P5" s="155" t="s">
        <v>12</v>
      </c>
      <c r="Q5" s="156"/>
      <c r="R5" s="157"/>
    </row>
    <row r="6" spans="3:18" ht="12" customHeight="1">
      <c r="C6" s="17"/>
      <c r="D6" s="162" t="s">
        <v>3</v>
      </c>
      <c r="E6" s="288" t="s">
        <v>173</v>
      </c>
      <c r="F6" s="179" t="s">
        <v>168</v>
      </c>
      <c r="G6" s="179" t="s">
        <v>169</v>
      </c>
      <c r="H6" s="179" t="s">
        <v>174</v>
      </c>
      <c r="I6" s="19" t="s">
        <v>13</v>
      </c>
      <c r="J6" s="20" t="s">
        <v>14</v>
      </c>
      <c r="K6" s="23" t="s">
        <v>175</v>
      </c>
      <c r="L6" s="25" t="s">
        <v>6</v>
      </c>
      <c r="M6" s="25" t="s">
        <v>7</v>
      </c>
      <c r="N6" s="21"/>
      <c r="O6" s="21"/>
      <c r="P6" s="159" t="s">
        <v>5</v>
      </c>
      <c r="Q6" s="160" t="s">
        <v>16</v>
      </c>
      <c r="R6" s="161" t="s">
        <v>17</v>
      </c>
    </row>
    <row r="7" spans="2:18" ht="12" customHeight="1">
      <c r="B7" s="22" t="s">
        <v>18</v>
      </c>
      <c r="C7" s="17" t="s">
        <v>19</v>
      </c>
      <c r="D7" s="213" t="s">
        <v>19</v>
      </c>
      <c r="E7" s="164" t="s">
        <v>20</v>
      </c>
      <c r="F7" s="164" t="s">
        <v>20</v>
      </c>
      <c r="G7" s="164" t="s">
        <v>20</v>
      </c>
      <c r="H7" s="164" t="s">
        <v>21</v>
      </c>
      <c r="I7" s="24" t="s">
        <v>21</v>
      </c>
      <c r="J7" s="24" t="s">
        <v>21</v>
      </c>
      <c r="K7" s="16" t="s">
        <v>176</v>
      </c>
      <c r="L7" s="16" t="s">
        <v>176</v>
      </c>
      <c r="M7" s="16" t="s">
        <v>176</v>
      </c>
      <c r="N7" s="25"/>
      <c r="O7" s="25"/>
      <c r="P7" s="165" t="s">
        <v>22</v>
      </c>
      <c r="Q7" s="166" t="s">
        <v>23</v>
      </c>
      <c r="R7" s="218" t="s">
        <v>24</v>
      </c>
    </row>
    <row r="8" spans="3:18" ht="12" customHeight="1">
      <c r="C8" s="26" t="s">
        <v>25</v>
      </c>
      <c r="D8" s="167"/>
      <c r="E8" s="167"/>
      <c r="F8" s="167"/>
      <c r="G8" s="164"/>
      <c r="H8" s="164"/>
      <c r="I8" s="63"/>
      <c r="J8" s="63"/>
      <c r="K8" s="63"/>
      <c r="L8" s="63"/>
      <c r="M8" s="63"/>
      <c r="N8" s="63"/>
      <c r="O8" s="63"/>
      <c r="P8" s="185"/>
      <c r="Q8" s="185"/>
      <c r="R8" s="185"/>
    </row>
    <row r="9" spans="3:18" ht="12" customHeight="1">
      <c r="C9" s="427" t="s">
        <v>101</v>
      </c>
      <c r="D9" s="169">
        <f>SUM(1.03*'Year 4'!D9)</f>
        <v>0</v>
      </c>
      <c r="E9" s="153">
        <f>D9/(52*40)</f>
        <v>0</v>
      </c>
      <c r="F9" s="153">
        <f>D9/(32*40)</f>
        <v>0</v>
      </c>
      <c r="G9" s="153">
        <f>D9/(32*40)</f>
        <v>0</v>
      </c>
      <c r="H9" s="203">
        <v>0</v>
      </c>
      <c r="I9" s="203">
        <v>0</v>
      </c>
      <c r="J9" s="203">
        <v>0</v>
      </c>
      <c r="K9" s="292">
        <f>SUM(H9*E9)</f>
        <v>0</v>
      </c>
      <c r="L9" s="75">
        <f>I9*F9</f>
        <v>0</v>
      </c>
      <c r="M9" s="75">
        <f>G9*J9</f>
        <v>0</v>
      </c>
      <c r="N9" s="75"/>
      <c r="O9" s="75"/>
      <c r="P9" s="170">
        <f>SUM(K9:M9)</f>
        <v>0</v>
      </c>
      <c r="Q9" s="170">
        <v>0</v>
      </c>
      <c r="R9" s="170">
        <v>0</v>
      </c>
    </row>
    <row r="10" spans="3:18" ht="12" customHeight="1">
      <c r="C10" s="293" t="s">
        <v>121</v>
      </c>
      <c r="D10" s="169">
        <f>SUM(1.03*'Year 4'!D10)</f>
        <v>0</v>
      </c>
      <c r="E10" s="153">
        <f>D10/(52*40)</f>
        <v>0</v>
      </c>
      <c r="F10" s="153">
        <f>D10/(32*40)</f>
        <v>0</v>
      </c>
      <c r="G10" s="153">
        <f>D10/(32*40)</f>
        <v>0</v>
      </c>
      <c r="H10" s="203">
        <v>0</v>
      </c>
      <c r="I10" s="203">
        <v>0</v>
      </c>
      <c r="J10" s="203">
        <v>0</v>
      </c>
      <c r="K10" s="292">
        <f>SUM(H10*E10)</f>
        <v>0</v>
      </c>
      <c r="L10" s="75">
        <f>I10*F10</f>
        <v>0</v>
      </c>
      <c r="M10" s="75">
        <f>G10*J10</f>
        <v>0</v>
      </c>
      <c r="N10" s="75"/>
      <c r="O10" s="75"/>
      <c r="P10" s="170">
        <f>SUM(K10:M10)</f>
        <v>0</v>
      </c>
      <c r="Q10" s="168">
        <v>0</v>
      </c>
      <c r="R10" s="168">
        <v>0</v>
      </c>
    </row>
    <row r="11" spans="3:18" ht="12" customHeight="1">
      <c r="C11" s="293" t="s">
        <v>121</v>
      </c>
      <c r="D11" s="169">
        <f>SUM(1.03*'Year 4'!D11)</f>
        <v>0</v>
      </c>
      <c r="E11" s="153">
        <f>D11/(52*40)</f>
        <v>0</v>
      </c>
      <c r="F11" s="153">
        <f>D11/(32*40)</f>
        <v>0</v>
      </c>
      <c r="G11" s="153">
        <f>D11/(32*40)</f>
        <v>0</v>
      </c>
      <c r="H11" s="204">
        <v>0</v>
      </c>
      <c r="I11" s="204">
        <v>0</v>
      </c>
      <c r="J11" s="204">
        <v>0</v>
      </c>
      <c r="K11" s="292">
        <f>SUM(H11*E11)</f>
        <v>0</v>
      </c>
      <c r="L11" s="75">
        <f>I11*F11</f>
        <v>0</v>
      </c>
      <c r="M11" s="75">
        <f>G11*J11</f>
        <v>0</v>
      </c>
      <c r="N11" s="75"/>
      <c r="O11" s="75"/>
      <c r="P11" s="170">
        <f>SUM(K11:M11)</f>
        <v>0</v>
      </c>
      <c r="Q11" s="168">
        <v>0</v>
      </c>
      <c r="R11" s="168">
        <v>0</v>
      </c>
    </row>
    <row r="12" spans="3:18" ht="12" customHeight="1">
      <c r="C12" s="345" t="s">
        <v>223</v>
      </c>
      <c r="D12" s="169"/>
      <c r="E12" s="153"/>
      <c r="F12" s="153"/>
      <c r="G12" s="153"/>
      <c r="H12" s="203"/>
      <c r="I12" s="203"/>
      <c r="J12" s="203"/>
      <c r="K12" s="292"/>
      <c r="L12" s="75"/>
      <c r="M12" s="75"/>
      <c r="N12" s="75"/>
      <c r="O12" s="75"/>
      <c r="P12" s="170"/>
      <c r="Q12" s="170"/>
      <c r="R12" s="170"/>
    </row>
    <row r="13" spans="3:18" ht="12" customHeight="1">
      <c r="C13" s="293" t="s">
        <v>121</v>
      </c>
      <c r="D13" s="169">
        <f>SUM(1.03*'Year 4'!D13)</f>
        <v>0</v>
      </c>
      <c r="E13" s="153">
        <f>D13/(52*40)</f>
        <v>0</v>
      </c>
      <c r="F13" s="153">
        <f>D13/(32*40)</f>
        <v>0</v>
      </c>
      <c r="G13" s="153">
        <f>D13/(32*40)</f>
        <v>0</v>
      </c>
      <c r="H13" s="203">
        <v>0</v>
      </c>
      <c r="I13" s="203">
        <v>0</v>
      </c>
      <c r="J13" s="203">
        <v>0</v>
      </c>
      <c r="K13" s="292">
        <f>SUM(H13*E13)</f>
        <v>0</v>
      </c>
      <c r="L13" s="75"/>
      <c r="M13" s="75"/>
      <c r="N13" s="75"/>
      <c r="O13" s="75"/>
      <c r="P13" s="170">
        <f>SUM(K13:M13)</f>
        <v>0</v>
      </c>
      <c r="Q13" s="170">
        <v>0</v>
      </c>
      <c r="R13" s="170">
        <v>0</v>
      </c>
    </row>
    <row r="14" spans="3:18" ht="12" customHeight="1">
      <c r="C14" s="293" t="s">
        <v>121</v>
      </c>
      <c r="D14" s="169">
        <f>SUM(1.03*'Year 4'!D14)</f>
        <v>0</v>
      </c>
      <c r="E14" s="153">
        <f>D14/(52*40)</f>
        <v>0</v>
      </c>
      <c r="F14" s="153">
        <f>D14/(32*40)</f>
        <v>0</v>
      </c>
      <c r="G14" s="153">
        <f>D14/(32*40)</f>
        <v>0</v>
      </c>
      <c r="H14" s="203">
        <v>0</v>
      </c>
      <c r="I14" s="203">
        <v>0</v>
      </c>
      <c r="J14" s="203">
        <v>0</v>
      </c>
      <c r="K14" s="292">
        <f>SUM(H14*E14)</f>
        <v>0</v>
      </c>
      <c r="L14" s="75"/>
      <c r="M14" s="75"/>
      <c r="N14" s="75"/>
      <c r="O14" s="75"/>
      <c r="P14" s="346">
        <f>SUM(K14:M14)</f>
        <v>0</v>
      </c>
      <c r="Q14" s="171">
        <v>0</v>
      </c>
      <c r="R14" s="181">
        <v>0</v>
      </c>
    </row>
    <row r="15" spans="2:18" s="31" customFormat="1" ht="12" customHeight="1">
      <c r="B15" s="10"/>
      <c r="C15" s="133"/>
      <c r="D15" s="172"/>
      <c r="E15" s="172"/>
      <c r="F15" s="221" t="s">
        <v>26</v>
      </c>
      <c r="G15" s="173"/>
      <c r="H15" s="173"/>
      <c r="I15" s="134"/>
      <c r="J15" s="134"/>
      <c r="K15" s="281">
        <f>SUM(K9:K11)</f>
        <v>0</v>
      </c>
      <c r="L15" s="281">
        <f>SUM(L9:L11)</f>
        <v>0</v>
      </c>
      <c r="M15" s="127">
        <f>SUM(M9:M11)</f>
        <v>0</v>
      </c>
      <c r="N15" s="127"/>
      <c r="O15" s="142"/>
      <c r="P15" s="219">
        <f>SUM(P9:P14)</f>
        <v>0</v>
      </c>
      <c r="Q15" s="219">
        <f>SUM(Q9:Q14)</f>
        <v>0</v>
      </c>
      <c r="R15" s="219">
        <f>SUM(R9:R14)</f>
        <v>0</v>
      </c>
    </row>
    <row r="16" spans="3:18" ht="12" customHeight="1">
      <c r="C16" s="6"/>
      <c r="D16" s="153"/>
      <c r="E16" s="153"/>
      <c r="F16" s="153"/>
      <c r="G16" s="153"/>
      <c r="H16" s="153"/>
      <c r="I16" s="28"/>
      <c r="J16" s="29"/>
      <c r="K16" s="29"/>
      <c r="L16" s="30"/>
      <c r="M16" s="30"/>
      <c r="N16" s="30"/>
      <c r="O16" s="30"/>
      <c r="P16" s="176"/>
      <c r="Q16" s="178"/>
      <c r="R16" s="178"/>
    </row>
    <row r="17" spans="2:18" ht="12" customHeight="1">
      <c r="B17" s="10" t="s">
        <v>27</v>
      </c>
      <c r="C17" s="31" t="s">
        <v>28</v>
      </c>
      <c r="D17" s="158"/>
      <c r="E17" s="158"/>
      <c r="F17" s="179"/>
      <c r="G17" s="179"/>
      <c r="H17" s="179"/>
      <c r="I17" s="64"/>
      <c r="J17" s="64"/>
      <c r="K17" s="64"/>
      <c r="L17" s="31"/>
      <c r="M17" s="18"/>
      <c r="N17" s="21"/>
      <c r="O17" s="21"/>
      <c r="P17" s="177"/>
      <c r="Q17" s="178"/>
      <c r="R17" s="178"/>
    </row>
    <row r="18" spans="3:18" ht="12" customHeight="1">
      <c r="C18" s="26" t="s">
        <v>34</v>
      </c>
      <c r="D18" s="163"/>
      <c r="E18" s="163"/>
      <c r="F18" s="164"/>
      <c r="G18" s="164"/>
      <c r="H18" s="164"/>
      <c r="I18" s="64"/>
      <c r="J18" s="64"/>
      <c r="K18" s="64"/>
      <c r="L18" s="23"/>
      <c r="M18" s="23"/>
      <c r="N18" s="25"/>
      <c r="O18" s="25"/>
      <c r="P18" s="180"/>
      <c r="Q18" s="181"/>
      <c r="R18" s="181"/>
    </row>
    <row r="19" spans="3:18" ht="12" customHeight="1">
      <c r="C19" s="34" t="s">
        <v>121</v>
      </c>
      <c r="D19" s="169">
        <f>SUM(1.03*'Year 4'!D19)</f>
        <v>0</v>
      </c>
      <c r="E19" s="153">
        <f>D19/(52*40)</f>
        <v>0</v>
      </c>
      <c r="F19" s="153"/>
      <c r="G19" s="153"/>
      <c r="H19" s="203">
        <v>0</v>
      </c>
      <c r="I19" s="9"/>
      <c r="J19" s="9"/>
      <c r="K19" s="9"/>
      <c r="L19" s="8"/>
      <c r="M19" s="8"/>
      <c r="N19" s="8"/>
      <c r="O19" s="8"/>
      <c r="P19" s="170">
        <f>H19*E19</f>
        <v>0</v>
      </c>
      <c r="Q19" s="168">
        <v>0</v>
      </c>
      <c r="R19" s="168">
        <v>0</v>
      </c>
    </row>
    <row r="20" spans="3:18" ht="12" customHeight="1">
      <c r="C20" s="34" t="s">
        <v>121</v>
      </c>
      <c r="D20" s="169">
        <f>SUM(1.03*'Year 4'!D20)</f>
        <v>0</v>
      </c>
      <c r="E20" s="153">
        <f>D20/(52*40)</f>
        <v>0</v>
      </c>
      <c r="F20" s="153"/>
      <c r="G20" s="153"/>
      <c r="H20" s="203">
        <v>0</v>
      </c>
      <c r="I20" s="9"/>
      <c r="J20" s="9"/>
      <c r="K20" s="9"/>
      <c r="L20" s="8"/>
      <c r="M20" s="8"/>
      <c r="N20" s="8"/>
      <c r="O20" s="8"/>
      <c r="P20" s="170">
        <f>H20*E20</f>
        <v>0</v>
      </c>
      <c r="Q20" s="168">
        <v>0</v>
      </c>
      <c r="R20" s="168">
        <v>0</v>
      </c>
    </row>
    <row r="21" spans="3:18" ht="12" customHeight="1">
      <c r="C21" s="34" t="s">
        <v>121</v>
      </c>
      <c r="D21" s="169">
        <f>SUM(1.03*'Year 4'!D21)</f>
        <v>0</v>
      </c>
      <c r="E21" s="153">
        <f>D21/(52*40)</f>
        <v>0</v>
      </c>
      <c r="F21" s="153"/>
      <c r="G21" s="153"/>
      <c r="H21" s="203">
        <v>0</v>
      </c>
      <c r="I21" s="9"/>
      <c r="J21" s="9"/>
      <c r="K21" s="9"/>
      <c r="L21" s="8"/>
      <c r="M21" s="8"/>
      <c r="N21" s="8"/>
      <c r="O21" s="8"/>
      <c r="P21" s="170">
        <f>H21*E21</f>
        <v>0</v>
      </c>
      <c r="Q21" s="168">
        <v>0</v>
      </c>
      <c r="R21" s="168">
        <v>0</v>
      </c>
    </row>
    <row r="22" spans="3:18" ht="12" customHeight="1">
      <c r="C22" s="283" t="s">
        <v>170</v>
      </c>
      <c r="D22" s="158"/>
      <c r="E22" s="158"/>
      <c r="F22" s="153"/>
      <c r="G22" s="151"/>
      <c r="H22" s="203"/>
      <c r="I22" s="20"/>
      <c r="J22" s="20"/>
      <c r="K22" s="20"/>
      <c r="L22" s="62"/>
      <c r="M22" s="62"/>
      <c r="N22" s="62"/>
      <c r="O22" s="62"/>
      <c r="P22" s="282">
        <f>SUM(P19:P21)</f>
        <v>0</v>
      </c>
      <c r="Q22" s="282">
        <f>SUM(Q19:Q21)</f>
        <v>0</v>
      </c>
      <c r="R22" s="282">
        <f>SUM(R19:R21)</f>
        <v>0</v>
      </c>
    </row>
    <row r="23" spans="3:18" ht="12" customHeight="1">
      <c r="C23" s="212" t="s">
        <v>48</v>
      </c>
      <c r="D23" s="163"/>
      <c r="E23" s="163"/>
      <c r="F23" s="154"/>
      <c r="G23" s="164"/>
      <c r="H23" s="203"/>
      <c r="I23" s="33"/>
      <c r="J23" s="33"/>
      <c r="K23" s="33"/>
      <c r="L23" s="23"/>
      <c r="M23" s="23"/>
      <c r="N23" s="23"/>
      <c r="O23" s="23"/>
      <c r="P23" s="170"/>
      <c r="Q23" s="168"/>
      <c r="R23" s="168"/>
    </row>
    <row r="24" spans="3:18" ht="12" customHeight="1">
      <c r="C24" s="34" t="s">
        <v>121</v>
      </c>
      <c r="D24" s="169">
        <f>SUM(1.03*'Year 4'!D24)</f>
        <v>0</v>
      </c>
      <c r="E24" s="153">
        <f>D24/(52*40)</f>
        <v>0</v>
      </c>
      <c r="F24" s="153"/>
      <c r="G24" s="153"/>
      <c r="H24" s="203">
        <v>0</v>
      </c>
      <c r="I24" s="9"/>
      <c r="J24" s="9"/>
      <c r="K24" s="9"/>
      <c r="L24" s="8"/>
      <c r="M24" s="8"/>
      <c r="N24" s="8"/>
      <c r="O24" s="8"/>
      <c r="P24" s="170">
        <f>H24*E24</f>
        <v>0</v>
      </c>
      <c r="Q24" s="168">
        <v>0</v>
      </c>
      <c r="R24" s="168">
        <v>0</v>
      </c>
    </row>
    <row r="25" spans="3:18" ht="12" customHeight="1">
      <c r="C25" s="34" t="s">
        <v>121</v>
      </c>
      <c r="D25" s="169">
        <f>SUM(1.03*'Year 4'!D25)</f>
        <v>0</v>
      </c>
      <c r="E25" s="153">
        <f>D25/(52*40)</f>
        <v>0</v>
      </c>
      <c r="F25" s="153"/>
      <c r="G25" s="153"/>
      <c r="H25" s="203">
        <v>0</v>
      </c>
      <c r="I25" s="9"/>
      <c r="J25" s="9"/>
      <c r="K25" s="9"/>
      <c r="L25" s="8"/>
      <c r="M25" s="8"/>
      <c r="N25" s="8"/>
      <c r="O25" s="8"/>
      <c r="P25" s="170">
        <f>H25*E25</f>
        <v>0</v>
      </c>
      <c r="Q25" s="168">
        <v>0</v>
      </c>
      <c r="R25" s="168">
        <v>0</v>
      </c>
    </row>
    <row r="26" spans="3:18" ht="12" customHeight="1">
      <c r="C26" s="34" t="s">
        <v>121</v>
      </c>
      <c r="D26" s="169">
        <f>SUM(1.03*'Year 4'!D26)</f>
        <v>0</v>
      </c>
      <c r="E26" s="153">
        <f>D26/(52*40)</f>
        <v>0</v>
      </c>
      <c r="F26" s="153"/>
      <c r="G26" s="153"/>
      <c r="H26" s="203">
        <v>0</v>
      </c>
      <c r="I26" s="9"/>
      <c r="J26" s="9"/>
      <c r="K26" s="9"/>
      <c r="L26" s="8"/>
      <c r="M26" s="8"/>
      <c r="N26" s="8"/>
      <c r="O26" s="8"/>
      <c r="P26" s="170">
        <f>H26*E26</f>
        <v>0</v>
      </c>
      <c r="Q26" s="168">
        <v>0</v>
      </c>
      <c r="R26" s="168">
        <v>0</v>
      </c>
    </row>
    <row r="27" spans="3:18" ht="12" customHeight="1">
      <c r="C27" s="283" t="s">
        <v>171</v>
      </c>
      <c r="D27" s="169"/>
      <c r="E27" s="169"/>
      <c r="F27" s="153"/>
      <c r="G27" s="169"/>
      <c r="H27" s="203"/>
      <c r="I27" s="20"/>
      <c r="J27" s="20"/>
      <c r="K27" s="20"/>
      <c r="L27" s="62"/>
      <c r="M27" s="62"/>
      <c r="N27" s="62"/>
      <c r="O27" s="62"/>
      <c r="P27" s="282">
        <f>SUM(P24:P26)</f>
        <v>0</v>
      </c>
      <c r="Q27" s="282">
        <f>SUM(Q24:Q26)</f>
        <v>0</v>
      </c>
      <c r="R27" s="282">
        <f>SUM(R24:R26)</f>
        <v>0</v>
      </c>
    </row>
    <row r="28" spans="3:18" ht="12" customHeight="1">
      <c r="C28" s="32" t="s">
        <v>29</v>
      </c>
      <c r="D28" s="153"/>
      <c r="E28" s="153"/>
      <c r="F28" s="154"/>
      <c r="G28" s="154"/>
      <c r="H28" s="203"/>
      <c r="I28" s="33"/>
      <c r="J28" s="33"/>
      <c r="K28" s="33"/>
      <c r="L28" s="23"/>
      <c r="M28" s="23"/>
      <c r="N28" s="23"/>
      <c r="O28" s="23"/>
      <c r="P28" s="170"/>
      <c r="Q28" s="168"/>
      <c r="R28" s="168"/>
    </row>
    <row r="29" spans="3:18" ht="12" customHeight="1">
      <c r="C29" s="34" t="s">
        <v>29</v>
      </c>
      <c r="D29" s="169">
        <f>SUM(1.03*'Year 4'!D29)</f>
        <v>0</v>
      </c>
      <c r="E29" s="153">
        <f>D29/(52*20)</f>
        <v>0</v>
      </c>
      <c r="F29" s="153"/>
      <c r="G29" s="153"/>
      <c r="H29" s="203">
        <v>0</v>
      </c>
      <c r="I29" s="205"/>
      <c r="J29" s="205"/>
      <c r="K29" s="205"/>
      <c r="L29" s="153"/>
      <c r="M29" s="153"/>
      <c r="N29" s="153"/>
      <c r="O29" s="153"/>
      <c r="P29" s="170">
        <f>H29*E29</f>
        <v>0</v>
      </c>
      <c r="Q29" s="170">
        <v>0</v>
      </c>
      <c r="R29" s="170">
        <v>0</v>
      </c>
    </row>
    <row r="30" spans="3:18" ht="12" customHeight="1">
      <c r="C30" s="34" t="s">
        <v>29</v>
      </c>
      <c r="D30" s="169">
        <f>SUM(1.03*'Year 4'!D30)</f>
        <v>0</v>
      </c>
      <c r="E30" s="153">
        <f>D30/(52*20)</f>
        <v>0</v>
      </c>
      <c r="F30" s="153"/>
      <c r="G30" s="153"/>
      <c r="H30" s="203">
        <v>0</v>
      </c>
      <c r="I30" s="205"/>
      <c r="J30" s="205"/>
      <c r="K30" s="205"/>
      <c r="L30" s="153"/>
      <c r="M30" s="153"/>
      <c r="N30" s="153"/>
      <c r="O30" s="153"/>
      <c r="P30" s="170">
        <f>H30*E30</f>
        <v>0</v>
      </c>
      <c r="Q30" s="170">
        <v>0</v>
      </c>
      <c r="R30" s="170">
        <v>0</v>
      </c>
    </row>
    <row r="31" spans="3:18" ht="12" customHeight="1">
      <c r="C31" s="34" t="s">
        <v>29</v>
      </c>
      <c r="D31" s="169">
        <f>SUM(1.03*'Year 4'!D31)</f>
        <v>0</v>
      </c>
      <c r="E31" s="153">
        <f>D31/(52*20)</f>
        <v>0</v>
      </c>
      <c r="F31" s="153"/>
      <c r="G31" s="153"/>
      <c r="H31" s="203">
        <v>0</v>
      </c>
      <c r="I31" s="205"/>
      <c r="J31" s="205"/>
      <c r="K31" s="205"/>
      <c r="L31" s="8"/>
      <c r="M31" s="8"/>
      <c r="N31" s="8"/>
      <c r="O31" s="8"/>
      <c r="P31" s="170">
        <f>H31*E31</f>
        <v>0</v>
      </c>
      <c r="Q31" s="170">
        <v>0</v>
      </c>
      <c r="R31" s="170">
        <v>0</v>
      </c>
    </row>
    <row r="32" spans="3:18" ht="12" customHeight="1">
      <c r="C32" s="283" t="s">
        <v>172</v>
      </c>
      <c r="D32" s="182"/>
      <c r="E32" s="182"/>
      <c r="F32" s="153"/>
      <c r="G32" s="153"/>
      <c r="H32" s="153"/>
      <c r="I32" s="205"/>
      <c r="J32" s="205"/>
      <c r="K32" s="205"/>
      <c r="L32" s="8"/>
      <c r="M32" s="8"/>
      <c r="N32" s="8"/>
      <c r="O32" s="8"/>
      <c r="P32" s="282">
        <f>SUM(P29:P31)</f>
        <v>0</v>
      </c>
      <c r="Q32" s="282">
        <f>SUM(Q29:Q31)</f>
        <v>0</v>
      </c>
      <c r="R32" s="282">
        <f>SUM(R29:R31)</f>
        <v>0</v>
      </c>
    </row>
    <row r="33" spans="2:18" s="31" customFormat="1" ht="12" customHeight="1">
      <c r="B33" s="10"/>
      <c r="D33" s="173"/>
      <c r="E33" s="173"/>
      <c r="F33" s="234" t="s">
        <v>30</v>
      </c>
      <c r="G33" s="175"/>
      <c r="H33" s="175"/>
      <c r="I33" s="35"/>
      <c r="J33" s="136"/>
      <c r="K33" s="137">
        <f>K15</f>
        <v>0</v>
      </c>
      <c r="L33" s="137">
        <f>L15</f>
        <v>0</v>
      </c>
      <c r="M33" s="138">
        <f>M15</f>
        <v>0</v>
      </c>
      <c r="N33" s="138"/>
      <c r="O33" s="138"/>
      <c r="P33" s="174">
        <f>SUM(P15+P22+P27+P32)</f>
        <v>0</v>
      </c>
      <c r="Q33" s="174">
        <f>SUM(Q15+Q22+Q27+Q32)</f>
        <v>0</v>
      </c>
      <c r="R33" s="174">
        <f>SUM(R15+R22+R27+R32)</f>
        <v>0</v>
      </c>
    </row>
    <row r="34" spans="3:18" ht="12" customHeight="1">
      <c r="C34" s="31"/>
      <c r="D34" s="173"/>
      <c r="E34" s="173"/>
      <c r="F34" s="175"/>
      <c r="G34" s="175"/>
      <c r="H34" s="175"/>
      <c r="I34" s="35"/>
      <c r="J34" s="64"/>
      <c r="K34" s="64"/>
      <c r="L34" s="67"/>
      <c r="M34" s="68"/>
      <c r="N34" s="68"/>
      <c r="O34" s="69"/>
      <c r="P34" s="177"/>
      <c r="Q34" s="178"/>
      <c r="R34" s="178"/>
    </row>
    <row r="35" spans="2:18" ht="12" customHeight="1">
      <c r="B35" s="10" t="s">
        <v>31</v>
      </c>
      <c r="C35" s="31" t="s">
        <v>4</v>
      </c>
      <c r="D35" s="173"/>
      <c r="E35" s="173"/>
      <c r="F35" s="183" t="s">
        <v>32</v>
      </c>
      <c r="G35" s="184"/>
      <c r="H35" s="184"/>
      <c r="I35" s="148"/>
      <c r="J35" s="35"/>
      <c r="K35" s="35"/>
      <c r="L35" s="65"/>
      <c r="M35" s="65"/>
      <c r="N35" s="65"/>
      <c r="O35" s="65"/>
      <c r="P35" s="177"/>
      <c r="Q35" s="178"/>
      <c r="R35" s="178"/>
    </row>
    <row r="36" spans="3:18" ht="12" customHeight="1">
      <c r="C36" s="31"/>
      <c r="D36" s="173"/>
      <c r="E36" s="173"/>
      <c r="F36" s="183" t="s">
        <v>33</v>
      </c>
      <c r="G36" s="183"/>
      <c r="H36" s="183"/>
      <c r="I36" s="149"/>
      <c r="J36" s="35"/>
      <c r="K36" s="35"/>
      <c r="L36" s="65"/>
      <c r="M36" s="65"/>
      <c r="N36" s="65"/>
      <c r="O36" s="65"/>
      <c r="P36" s="180"/>
      <c r="Q36" s="181"/>
      <c r="R36" s="178"/>
    </row>
    <row r="37" spans="3:18" ht="12" customHeight="1">
      <c r="C37" s="16" t="s">
        <v>101</v>
      </c>
      <c r="D37" s="153"/>
      <c r="E37" s="153"/>
      <c r="F37" s="60">
        <f>SUM(Rates!M38)</f>
        <v>0.3305</v>
      </c>
      <c r="G37" s="60"/>
      <c r="H37" s="60"/>
      <c r="I37" s="60"/>
      <c r="J37" s="36"/>
      <c r="K37" s="80">
        <f aca="true" t="shared" si="0" ref="K37:M39">K9*$F$37</f>
        <v>0</v>
      </c>
      <c r="L37" s="80">
        <f t="shared" si="0"/>
        <v>0</v>
      </c>
      <c r="M37" s="80">
        <f t="shared" si="0"/>
        <v>0</v>
      </c>
      <c r="N37" s="80"/>
      <c r="O37" s="80"/>
      <c r="P37" s="245">
        <f>SUM(K37:O37)</f>
        <v>0</v>
      </c>
      <c r="Q37" s="245">
        <f aca="true" t="shared" si="1" ref="Q37:R39">Q9*$F$37</f>
        <v>0</v>
      </c>
      <c r="R37" s="245">
        <f t="shared" si="1"/>
        <v>0</v>
      </c>
    </row>
    <row r="38" spans="3:18" ht="12" customHeight="1">
      <c r="C38" s="16" t="s">
        <v>179</v>
      </c>
      <c r="D38" s="153"/>
      <c r="E38" s="153"/>
      <c r="F38" s="60">
        <f>SUM(Rates!M38)</f>
        <v>0.3305</v>
      </c>
      <c r="G38" s="60"/>
      <c r="H38" s="60"/>
      <c r="I38" s="60"/>
      <c r="J38" s="36"/>
      <c r="K38" s="80">
        <f t="shared" si="0"/>
        <v>0</v>
      </c>
      <c r="L38" s="80">
        <f t="shared" si="0"/>
        <v>0</v>
      </c>
      <c r="M38" s="80">
        <f t="shared" si="0"/>
        <v>0</v>
      </c>
      <c r="N38" s="80"/>
      <c r="O38" s="80"/>
      <c r="P38" s="245">
        <f>SUM(K38:O38)</f>
        <v>0</v>
      </c>
      <c r="Q38" s="290">
        <f t="shared" si="1"/>
        <v>0</v>
      </c>
      <c r="R38" s="290">
        <f t="shared" si="1"/>
        <v>0</v>
      </c>
    </row>
    <row r="39" spans="3:18" ht="12" customHeight="1">
      <c r="C39" s="16" t="s">
        <v>179</v>
      </c>
      <c r="D39" s="153"/>
      <c r="E39" s="153"/>
      <c r="F39" s="60">
        <f>SUM(Rates!M38)</f>
        <v>0.3305</v>
      </c>
      <c r="G39" s="60"/>
      <c r="H39" s="60"/>
      <c r="I39" s="60"/>
      <c r="J39" s="36"/>
      <c r="K39" s="80">
        <f t="shared" si="0"/>
        <v>0</v>
      </c>
      <c r="L39" s="80">
        <f t="shared" si="0"/>
        <v>0</v>
      </c>
      <c r="M39" s="80">
        <f t="shared" si="0"/>
        <v>0</v>
      </c>
      <c r="N39" s="80"/>
      <c r="O39" s="80"/>
      <c r="P39" s="245">
        <f>SUM(K39:O39)</f>
        <v>0</v>
      </c>
      <c r="Q39" s="245">
        <f t="shared" si="1"/>
        <v>0</v>
      </c>
      <c r="R39" s="245">
        <f t="shared" si="1"/>
        <v>0</v>
      </c>
    </row>
    <row r="40" spans="3:18" ht="12" customHeight="1">
      <c r="C40" s="294" t="s">
        <v>222</v>
      </c>
      <c r="D40" s="153"/>
      <c r="E40" s="153"/>
      <c r="F40" s="60">
        <f>SUM(Rates!M40)</f>
        <v>0.3885</v>
      </c>
      <c r="G40" s="60"/>
      <c r="H40" s="60"/>
      <c r="I40" s="60"/>
      <c r="J40" s="36"/>
      <c r="K40" s="80">
        <f>(K13+K14)*$F$37</f>
        <v>0</v>
      </c>
      <c r="L40" s="80"/>
      <c r="M40" s="80"/>
      <c r="N40" s="80"/>
      <c r="O40" s="80"/>
      <c r="P40" s="245">
        <f>SUM(K40:O40)</f>
        <v>0</v>
      </c>
      <c r="Q40" s="245">
        <f>(Q13+Q14)*$F$37</f>
        <v>0</v>
      </c>
      <c r="R40" s="245">
        <f>(R13+R14)*$F$37</f>
        <v>0</v>
      </c>
    </row>
    <row r="41" spans="3:18" ht="12" customHeight="1">
      <c r="C41" s="16" t="s">
        <v>34</v>
      </c>
      <c r="D41" s="153"/>
      <c r="E41" s="153"/>
      <c r="F41" s="60">
        <f>SUM(Rates!M39)</f>
        <v>0.332</v>
      </c>
      <c r="G41" s="60"/>
      <c r="H41" s="60"/>
      <c r="I41" s="60"/>
      <c r="J41" s="36"/>
      <c r="K41" s="36"/>
      <c r="L41" s="79"/>
      <c r="M41" s="80"/>
      <c r="N41" s="79"/>
      <c r="O41" s="80"/>
      <c r="P41" s="170">
        <f>SUM(P22*F41)</f>
        <v>0</v>
      </c>
      <c r="Q41" s="168">
        <f>SUM(Q22*F41)</f>
        <v>0</v>
      </c>
      <c r="R41" s="168">
        <f>SUM(R22*G41)</f>
        <v>0</v>
      </c>
    </row>
    <row r="42" spans="1:18" s="31" customFormat="1" ht="12" customHeight="1">
      <c r="A42" s="16"/>
      <c r="B42" s="10"/>
      <c r="C42" s="16" t="s">
        <v>122</v>
      </c>
      <c r="D42" s="153"/>
      <c r="E42" s="153"/>
      <c r="F42" s="60">
        <f>SUM(Rates!M41)</f>
        <v>0.4475</v>
      </c>
      <c r="G42" s="60"/>
      <c r="H42" s="60"/>
      <c r="I42" s="60"/>
      <c r="J42" s="36"/>
      <c r="K42" s="36"/>
      <c r="L42" s="79"/>
      <c r="M42" s="80"/>
      <c r="N42" s="79"/>
      <c r="O42" s="80"/>
      <c r="P42" s="170">
        <f>SUM(P27*F42)</f>
        <v>0</v>
      </c>
      <c r="Q42" s="168">
        <f>SUM(Q27*F42)</f>
        <v>0</v>
      </c>
      <c r="R42" s="168">
        <f>SUM(R27*G42)</f>
        <v>0</v>
      </c>
    </row>
    <row r="43" spans="1:18" s="38" customFormat="1" ht="12" customHeight="1">
      <c r="A43" s="16"/>
      <c r="B43" s="10"/>
      <c r="C43" s="16" t="s">
        <v>29</v>
      </c>
      <c r="D43" s="153"/>
      <c r="E43" s="153"/>
      <c r="F43" s="60">
        <f>SUM(Rates!M42)</f>
        <v>0.074</v>
      </c>
      <c r="G43" s="60"/>
      <c r="H43" s="60"/>
      <c r="I43" s="60"/>
      <c r="J43" s="36"/>
      <c r="K43" s="36"/>
      <c r="L43" s="80"/>
      <c r="M43" s="80"/>
      <c r="N43" s="80"/>
      <c r="O43" s="80"/>
      <c r="P43" s="170">
        <f>SUM(P32*F43)</f>
        <v>0</v>
      </c>
      <c r="Q43" s="168">
        <f>SUM(Q32*F43)</f>
        <v>0</v>
      </c>
      <c r="R43" s="168">
        <f>SUM(R32*G43)</f>
        <v>0</v>
      </c>
    </row>
    <row r="44" spans="1:18" s="41" customFormat="1" ht="12" customHeight="1">
      <c r="A44" s="31"/>
      <c r="B44" s="10"/>
      <c r="C44" s="31"/>
      <c r="D44" s="173"/>
      <c r="E44" s="173"/>
      <c r="F44" s="222" t="s">
        <v>49</v>
      </c>
      <c r="G44" s="175"/>
      <c r="H44" s="175"/>
      <c r="I44" s="35"/>
      <c r="J44" s="136"/>
      <c r="K44" s="137">
        <f aca="true" t="shared" si="2" ref="K44:Q44">SUM(K37:K43)</f>
        <v>0</v>
      </c>
      <c r="L44" s="137">
        <f t="shared" si="2"/>
        <v>0</v>
      </c>
      <c r="M44" s="138">
        <f t="shared" si="2"/>
        <v>0</v>
      </c>
      <c r="N44" s="138"/>
      <c r="O44" s="138"/>
      <c r="P44" s="174">
        <f>SUM(P37:P43)</f>
        <v>0</v>
      </c>
      <c r="Q44" s="174">
        <f t="shared" si="2"/>
        <v>0</v>
      </c>
      <c r="R44" s="174">
        <f>SUM(R37:R43)</f>
        <v>0</v>
      </c>
    </row>
    <row r="45" spans="2:18" s="38" customFormat="1" ht="12" customHeight="1">
      <c r="B45" s="37"/>
      <c r="D45" s="187"/>
      <c r="E45" s="187"/>
      <c r="F45"/>
      <c r="G45" s="186"/>
      <c r="H45" s="186"/>
      <c r="I45" s="39"/>
      <c r="J45" s="39"/>
      <c r="K45" s="39"/>
      <c r="L45" s="70"/>
      <c r="M45" s="70"/>
      <c r="N45" s="70"/>
      <c r="O45" s="70"/>
      <c r="P45" s="220"/>
      <c r="Q45" s="176"/>
      <c r="R45" s="188"/>
    </row>
    <row r="46" spans="1:18" s="31" customFormat="1" ht="12" customHeight="1">
      <c r="A46" s="41"/>
      <c r="B46" s="40"/>
      <c r="C46" s="41"/>
      <c r="D46" s="190"/>
      <c r="E46" s="190"/>
      <c r="F46" s="222" t="s">
        <v>35</v>
      </c>
      <c r="G46" s="189"/>
      <c r="H46" s="189"/>
      <c r="I46" s="42"/>
      <c r="J46" s="136"/>
      <c r="K46" s="137">
        <f aca="true" t="shared" si="3" ref="K46:R46">K33+K44</f>
        <v>0</v>
      </c>
      <c r="L46" s="137">
        <f t="shared" si="3"/>
        <v>0</v>
      </c>
      <c r="M46" s="138">
        <f t="shared" si="3"/>
        <v>0</v>
      </c>
      <c r="N46" s="138"/>
      <c r="O46" s="138"/>
      <c r="P46" s="191">
        <f>P33+P44</f>
        <v>0</v>
      </c>
      <c r="Q46" s="191">
        <f t="shared" si="3"/>
        <v>0</v>
      </c>
      <c r="R46" s="191">
        <f t="shared" si="3"/>
        <v>0</v>
      </c>
    </row>
    <row r="47" spans="1:18" s="31" customFormat="1" ht="12" customHeight="1">
      <c r="A47" s="38"/>
      <c r="B47" s="37"/>
      <c r="C47" s="38"/>
      <c r="D47" s="187"/>
      <c r="E47" s="187"/>
      <c r="F47" s="186"/>
      <c r="G47" s="186"/>
      <c r="H47" s="186"/>
      <c r="I47" s="39"/>
      <c r="J47" s="39"/>
      <c r="K47" s="39"/>
      <c r="L47" s="70"/>
      <c r="M47" s="70"/>
      <c r="N47" s="70"/>
      <c r="O47" s="70"/>
      <c r="P47" s="176"/>
      <c r="Q47" s="188"/>
      <c r="R47" s="188"/>
    </row>
    <row r="48" spans="1:18" s="47" customFormat="1" ht="12" customHeight="1">
      <c r="A48" s="31"/>
      <c r="B48" s="10" t="s">
        <v>36</v>
      </c>
      <c r="C48" s="31" t="s">
        <v>128</v>
      </c>
      <c r="D48" s="173"/>
      <c r="E48" s="173"/>
      <c r="F48" s="189"/>
      <c r="G48" s="150"/>
      <c r="H48" s="150"/>
      <c r="I48" s="43"/>
      <c r="J48" s="44"/>
      <c r="K48" s="44"/>
      <c r="L48" s="71"/>
      <c r="M48" s="71"/>
      <c r="N48" s="71"/>
      <c r="O48" s="71"/>
      <c r="P48" s="191">
        <v>0</v>
      </c>
      <c r="Q48" s="191">
        <v>0</v>
      </c>
      <c r="R48" s="191">
        <v>0</v>
      </c>
    </row>
    <row r="49" spans="1:18" s="47" customFormat="1" ht="12" customHeight="1">
      <c r="A49" s="31"/>
      <c r="B49" s="10"/>
      <c r="C49" s="31"/>
      <c r="D49" s="173"/>
      <c r="E49" s="173"/>
      <c r="F49" s="175"/>
      <c r="G49" s="175"/>
      <c r="H49" s="175"/>
      <c r="I49" s="35"/>
      <c r="J49" s="35"/>
      <c r="K49" s="35"/>
      <c r="L49" s="65"/>
      <c r="M49" s="65"/>
      <c r="N49" s="65"/>
      <c r="O49" s="65"/>
      <c r="P49" s="192" t="s">
        <v>2</v>
      </c>
      <c r="Q49" s="193"/>
      <c r="R49" s="194"/>
    </row>
    <row r="50" spans="2:18" s="47" customFormat="1" ht="12" customHeight="1">
      <c r="B50" s="10" t="s">
        <v>37</v>
      </c>
      <c r="C50" s="46" t="s">
        <v>0</v>
      </c>
      <c r="D50" s="196"/>
      <c r="E50" s="196"/>
      <c r="F50" s="189"/>
      <c r="G50" s="150"/>
      <c r="H50" s="150"/>
      <c r="I50" s="43"/>
      <c r="J50" s="44"/>
      <c r="K50" s="44"/>
      <c r="L50" s="71"/>
      <c r="M50" s="71"/>
      <c r="N50" s="71"/>
      <c r="O50" s="71"/>
      <c r="P50" s="191">
        <v>0</v>
      </c>
      <c r="Q50" s="191">
        <v>0</v>
      </c>
      <c r="R50" s="191">
        <v>0</v>
      </c>
    </row>
    <row r="51" spans="2:18" s="47" customFormat="1" ht="12" customHeight="1">
      <c r="B51" s="10"/>
      <c r="C51" s="48"/>
      <c r="D51" s="197"/>
      <c r="E51" s="197"/>
      <c r="F51" s="195"/>
      <c r="G51" s="195"/>
      <c r="H51" s="195"/>
      <c r="I51" s="49"/>
      <c r="J51" s="49"/>
      <c r="K51" s="49"/>
      <c r="L51" s="72"/>
      <c r="M51" s="72"/>
      <c r="N51" s="72"/>
      <c r="O51" s="72"/>
      <c r="P51" s="198"/>
      <c r="Q51" s="193"/>
      <c r="R51" s="193"/>
    </row>
    <row r="52" spans="1:18" s="31" customFormat="1" ht="12" customHeight="1">
      <c r="A52" s="47"/>
      <c r="B52" s="10" t="s">
        <v>38</v>
      </c>
      <c r="C52" s="46" t="s">
        <v>138</v>
      </c>
      <c r="D52" s="197"/>
      <c r="E52" s="197"/>
      <c r="F52" s="195"/>
      <c r="G52" s="195"/>
      <c r="H52" s="195"/>
      <c r="I52" s="49"/>
      <c r="J52" s="49"/>
      <c r="K52" s="49"/>
      <c r="L52" s="72"/>
      <c r="M52" s="72"/>
      <c r="N52" s="72"/>
      <c r="O52" s="72"/>
      <c r="P52" s="191">
        <v>0</v>
      </c>
      <c r="Q52" s="191">
        <v>0</v>
      </c>
      <c r="R52" s="191">
        <v>0</v>
      </c>
    </row>
    <row r="53" spans="1:18" s="38" customFormat="1" ht="12" customHeight="1">
      <c r="A53" s="47"/>
      <c r="B53" s="10"/>
      <c r="C53" s="48"/>
      <c r="D53" s="197"/>
      <c r="E53" s="197"/>
      <c r="F53" s="195"/>
      <c r="G53" s="195"/>
      <c r="H53" s="195"/>
      <c r="I53" s="49"/>
      <c r="J53" s="49"/>
      <c r="K53" s="49"/>
      <c r="L53" s="72"/>
      <c r="M53" s="72"/>
      <c r="N53" s="72"/>
      <c r="O53" s="72"/>
      <c r="P53" s="198"/>
      <c r="Q53" s="193"/>
      <c r="R53" s="193"/>
    </row>
    <row r="54" spans="2:18" s="31" customFormat="1" ht="12" customHeight="1">
      <c r="B54" s="10" t="s">
        <v>126</v>
      </c>
      <c r="C54" s="31" t="s">
        <v>86</v>
      </c>
      <c r="D54" s="173"/>
      <c r="E54" s="173"/>
      <c r="F54" s="189"/>
      <c r="G54" s="150"/>
      <c r="H54" s="150"/>
      <c r="I54" s="43"/>
      <c r="J54" s="44"/>
      <c r="K54" s="44"/>
      <c r="L54" s="71"/>
      <c r="M54" s="71"/>
      <c r="N54" s="71"/>
      <c r="O54" s="71"/>
      <c r="P54" s="191">
        <v>0</v>
      </c>
      <c r="Q54" s="191">
        <v>0</v>
      </c>
      <c r="R54" s="191">
        <v>0</v>
      </c>
    </row>
    <row r="55" spans="1:18" ht="12" customHeight="1">
      <c r="A55" s="38"/>
      <c r="B55" s="37"/>
      <c r="C55" s="38"/>
      <c r="D55" s="187"/>
      <c r="E55" s="187"/>
      <c r="F55" s="186"/>
      <c r="G55" s="186"/>
      <c r="H55" s="186"/>
      <c r="I55" s="39"/>
      <c r="J55" s="39"/>
      <c r="K55" s="39"/>
      <c r="L55" s="70"/>
      <c r="M55" s="70"/>
      <c r="N55" s="70"/>
      <c r="O55" s="70"/>
      <c r="P55" s="176"/>
      <c r="Q55" s="188"/>
      <c r="R55" s="188"/>
    </row>
    <row r="56" spans="1:18" ht="12" customHeight="1">
      <c r="A56" s="31"/>
      <c r="B56" s="10" t="s">
        <v>127</v>
      </c>
      <c r="C56" s="50" t="s">
        <v>39</v>
      </c>
      <c r="D56" s="200"/>
      <c r="E56" s="200"/>
      <c r="F56" s="186"/>
      <c r="G56" s="150"/>
      <c r="H56" s="150"/>
      <c r="I56" s="43"/>
      <c r="J56" s="44"/>
      <c r="K56" s="44"/>
      <c r="L56" s="71"/>
      <c r="M56" s="71"/>
      <c r="N56" s="71"/>
      <c r="O56" s="71"/>
      <c r="P56" s="216"/>
      <c r="Q56" s="194"/>
      <c r="R56" s="194"/>
    </row>
    <row r="57" spans="2:18" ht="12" customHeight="1">
      <c r="B57" s="51"/>
      <c r="C57" s="178" t="s">
        <v>40</v>
      </c>
      <c r="D57" s="153"/>
      <c r="E57" s="153"/>
      <c r="F57" s="154"/>
      <c r="G57" s="154"/>
      <c r="H57" s="154"/>
      <c r="I57" s="28"/>
      <c r="J57" s="28"/>
      <c r="K57" s="28"/>
      <c r="L57" s="27"/>
      <c r="M57" s="27"/>
      <c r="N57" s="27"/>
      <c r="O57" s="27"/>
      <c r="P57" s="296">
        <v>0</v>
      </c>
      <c r="Q57" s="185">
        <v>0</v>
      </c>
      <c r="R57" s="185">
        <v>0</v>
      </c>
    </row>
    <row r="58" spans="2:18" ht="12" customHeight="1">
      <c r="B58" s="51"/>
      <c r="C58" s="31" t="s">
        <v>140</v>
      </c>
      <c r="D58" s="153"/>
      <c r="E58" s="153"/>
      <c r="F58" s="154"/>
      <c r="G58" s="154"/>
      <c r="H58" s="154"/>
      <c r="I58" s="28"/>
      <c r="J58" s="28"/>
      <c r="K58" s="28"/>
      <c r="L58" s="27"/>
      <c r="M58" s="27"/>
      <c r="N58" s="27"/>
      <c r="O58" s="27"/>
      <c r="P58" s="297">
        <v>0</v>
      </c>
      <c r="Q58" s="168">
        <v>0</v>
      </c>
      <c r="R58" s="168">
        <v>0</v>
      </c>
    </row>
    <row r="59" spans="1:18" s="38" customFormat="1" ht="12" customHeight="1">
      <c r="A59" s="16"/>
      <c r="B59" s="51"/>
      <c r="C59" s="280" t="s">
        <v>148</v>
      </c>
      <c r="D59" s="214"/>
      <c r="E59" s="214"/>
      <c r="F59" s="154"/>
      <c r="G59" s="154"/>
      <c r="H59" s="154"/>
      <c r="I59" s="28"/>
      <c r="J59" s="28"/>
      <c r="K59" s="28"/>
      <c r="L59" s="27"/>
      <c r="M59" s="27"/>
      <c r="N59" s="27"/>
      <c r="O59" s="27"/>
      <c r="P59" s="298">
        <v>0</v>
      </c>
      <c r="Q59" s="168">
        <v>0</v>
      </c>
      <c r="R59" s="168">
        <v>0</v>
      </c>
    </row>
    <row r="60" spans="1:18" s="41" customFormat="1" ht="12" customHeight="1">
      <c r="A60" s="16"/>
      <c r="B60" s="51"/>
      <c r="C60" s="16" t="s">
        <v>129</v>
      </c>
      <c r="D60" s="154"/>
      <c r="E60" s="154"/>
      <c r="F60" s="154"/>
      <c r="G60" s="154"/>
      <c r="H60" s="154"/>
      <c r="I60" s="28"/>
      <c r="J60" s="28"/>
      <c r="K60" s="28"/>
      <c r="L60" s="27"/>
      <c r="M60" s="27"/>
      <c r="N60" s="27"/>
      <c r="O60" s="27"/>
      <c r="P60" s="297">
        <v>0</v>
      </c>
      <c r="Q60" s="168">
        <v>0</v>
      </c>
      <c r="R60" s="168">
        <v>0</v>
      </c>
    </row>
    <row r="61" spans="1:18" ht="12" customHeight="1">
      <c r="A61" s="38"/>
      <c r="B61" s="37"/>
      <c r="C61" s="154" t="str">
        <f>'Year 1'!C60</f>
        <v>Other:  </v>
      </c>
      <c r="D61" s="186"/>
      <c r="E61" s="186"/>
      <c r="F61" s="186"/>
      <c r="G61" s="186"/>
      <c r="H61" s="186"/>
      <c r="I61" s="52"/>
      <c r="J61" s="52"/>
      <c r="K61" s="52"/>
      <c r="L61" s="70"/>
      <c r="M61" s="70"/>
      <c r="N61" s="70"/>
      <c r="O61" s="70"/>
      <c r="P61" s="297">
        <v>0</v>
      </c>
      <c r="Q61" s="168">
        <v>0</v>
      </c>
      <c r="R61" s="300">
        <v>0</v>
      </c>
    </row>
    <row r="62" spans="1:18" ht="12" customHeight="1">
      <c r="A62" s="38"/>
      <c r="B62" s="37"/>
      <c r="C62" s="154" t="str">
        <f>'Year 1'!C60</f>
        <v>Other:  </v>
      </c>
      <c r="D62" s="186"/>
      <c r="E62" s="186"/>
      <c r="F62" s="186"/>
      <c r="G62" s="186"/>
      <c r="H62" s="186"/>
      <c r="I62" s="52"/>
      <c r="J62" s="52"/>
      <c r="K62" s="52"/>
      <c r="L62" s="70"/>
      <c r="M62" s="70"/>
      <c r="N62" s="70"/>
      <c r="O62" s="70"/>
      <c r="P62" s="299">
        <v>0</v>
      </c>
      <c r="Q62" s="171">
        <v>0</v>
      </c>
      <c r="R62" s="217">
        <v>0</v>
      </c>
    </row>
    <row r="63" spans="1:18" s="31" customFormat="1" ht="12" customHeight="1">
      <c r="A63" s="41"/>
      <c r="B63" s="40"/>
      <c r="C63" s="154"/>
      <c r="D63" s="189"/>
      <c r="E63" s="189"/>
      <c r="F63" s="189"/>
      <c r="G63" s="189"/>
      <c r="H63" s="189"/>
      <c r="I63" s="53"/>
      <c r="J63" s="232" t="s">
        <v>41</v>
      </c>
      <c r="K63" s="232"/>
      <c r="L63" s="73"/>
      <c r="M63" s="73"/>
      <c r="N63" s="73"/>
      <c r="O63" s="73"/>
      <c r="P63" s="295">
        <f>SUM(P57:P62)</f>
        <v>0</v>
      </c>
      <c r="Q63" s="295">
        <f>SUM(Q57:Q62)</f>
        <v>0</v>
      </c>
      <c r="R63" s="295">
        <f>SUM(R57:R62)</f>
        <v>0</v>
      </c>
    </row>
    <row r="64" spans="3:19" ht="12.75">
      <c r="C64" s="55"/>
      <c r="D64" s="201"/>
      <c r="E64" s="201"/>
      <c r="I64" s="56"/>
      <c r="J64" s="57"/>
      <c r="K64" s="57"/>
      <c r="L64" s="15"/>
      <c r="M64" s="15"/>
      <c r="N64" s="15"/>
      <c r="O64" s="107"/>
      <c r="P64" s="177"/>
      <c r="Q64" s="178"/>
      <c r="R64" s="178"/>
      <c r="S64" s="106"/>
    </row>
    <row r="65" spans="2:18" s="31" customFormat="1" ht="12" customHeight="1">
      <c r="B65" s="10" t="s">
        <v>42</v>
      </c>
      <c r="C65" s="31" t="s">
        <v>43</v>
      </c>
      <c r="D65" s="175"/>
      <c r="E65" s="175"/>
      <c r="F65" s="175"/>
      <c r="G65" s="175"/>
      <c r="H65" s="175"/>
      <c r="I65" s="35"/>
      <c r="J65" s="35"/>
      <c r="K65" s="35"/>
      <c r="L65" s="65"/>
      <c r="M65" s="65"/>
      <c r="N65" s="65"/>
      <c r="O65" s="65"/>
      <c r="P65" s="174">
        <f>P63+P54+P52+P50+P48+P46</f>
        <v>0</v>
      </c>
      <c r="Q65" s="174">
        <f>Q63+Q54+Q50+Q46+Q48+Q52</f>
        <v>0</v>
      </c>
      <c r="R65" s="174">
        <f>R63+R54+R50+R46+R52+R48</f>
        <v>0</v>
      </c>
    </row>
    <row r="66" spans="6:18" ht="25.5">
      <c r="F66" s="202" t="s">
        <v>9</v>
      </c>
      <c r="G66" s="202"/>
      <c r="H66" s="202"/>
      <c r="I66" s="56"/>
      <c r="J66" s="287" t="s">
        <v>184</v>
      </c>
      <c r="K66" s="287" t="s">
        <v>185</v>
      </c>
      <c r="L66" s="285" t="s">
        <v>186</v>
      </c>
      <c r="M66" s="286"/>
      <c r="N66" s="286"/>
      <c r="O66" s="15"/>
      <c r="P66" s="177"/>
      <c r="Q66" s="178"/>
      <c r="R66" s="178"/>
    </row>
    <row r="67" spans="1:18" ht="12" customHeight="1">
      <c r="A67" s="31"/>
      <c r="B67" s="10" t="s">
        <v>44</v>
      </c>
      <c r="C67" s="31" t="s">
        <v>45</v>
      </c>
      <c r="D67" s="164"/>
      <c r="E67" s="164"/>
      <c r="F67" s="235">
        <f>SUM(Rates!M46)</f>
        <v>0.605</v>
      </c>
      <c r="G67" s="187"/>
      <c r="H67" s="187"/>
      <c r="I67" s="58"/>
      <c r="J67" s="284">
        <f>SUM(P33)</f>
        <v>0</v>
      </c>
      <c r="K67" s="284">
        <f>SUM(Q46+Q50+Q63+Q54)</f>
        <v>0</v>
      </c>
      <c r="L67" s="284">
        <f>SUM(R46+R50+R63+R54)</f>
        <v>0</v>
      </c>
      <c r="M67" s="74"/>
      <c r="N67" s="74"/>
      <c r="O67" s="74"/>
      <c r="P67" s="174">
        <f>SUM(J67*F67)</f>
        <v>0</v>
      </c>
      <c r="Q67" s="174">
        <f>SUM(K67*F67)</f>
        <v>0</v>
      </c>
      <c r="R67" s="174">
        <f>SUM(L67*F67)</f>
        <v>0</v>
      </c>
    </row>
    <row r="68" spans="3:18" ht="12" customHeight="1">
      <c r="C68" s="294" t="s">
        <v>189</v>
      </c>
      <c r="I68" s="56"/>
      <c r="J68" s="57"/>
      <c r="K68" s="57"/>
      <c r="L68" s="15"/>
      <c r="M68" s="15"/>
      <c r="N68" s="15"/>
      <c r="O68" s="107"/>
      <c r="P68" s="192"/>
      <c r="Q68" s="178"/>
      <c r="R68" s="178"/>
    </row>
    <row r="69" spans="2:18" ht="12" customHeight="1">
      <c r="B69" s="10" t="s">
        <v>46</v>
      </c>
      <c r="C69"/>
      <c r="D69" s="199"/>
      <c r="E69" s="199"/>
      <c r="F69" s="175"/>
      <c r="G69" s="175"/>
      <c r="H69" s="175"/>
      <c r="I69" s="31"/>
      <c r="J69" s="233" t="s">
        <v>47</v>
      </c>
      <c r="K69" s="233"/>
      <c r="L69" s="65"/>
      <c r="M69" s="65"/>
      <c r="N69" s="65"/>
      <c r="O69" s="65"/>
      <c r="P69" s="206">
        <f>P65+P67</f>
        <v>0</v>
      </c>
      <c r="Q69" s="206">
        <f>Q65+Q67</f>
        <v>0</v>
      </c>
      <c r="R69" s="206">
        <f>R65+R67</f>
        <v>0</v>
      </c>
    </row>
    <row r="70" ht="12" customHeight="1">
      <c r="C70" s="16" t="s">
        <v>87</v>
      </c>
    </row>
    <row r="71" spans="11:16" ht="15.75">
      <c r="K71" s="304" t="s">
        <v>194</v>
      </c>
      <c r="L71"/>
      <c r="M71"/>
      <c r="N71"/>
      <c r="O71" s="14">
        <f>Rates!G29</f>
        <v>0.074</v>
      </c>
      <c r="P71" s="301">
        <f>P67/12*Rates!$C$43</f>
        <v>0</v>
      </c>
    </row>
    <row r="72" spans="3:17" ht="12" customHeight="1">
      <c r="C72" s="251" t="s">
        <v>134</v>
      </c>
      <c r="D72" s="175"/>
      <c r="E72" s="175"/>
      <c r="F72" s="175"/>
      <c r="G72" s="175"/>
      <c r="H72" s="175"/>
      <c r="I72" s="31"/>
      <c r="J72" s="31"/>
      <c r="K72" s="443" t="s">
        <v>195</v>
      </c>
      <c r="L72" s="443"/>
      <c r="M72" s="443"/>
      <c r="N72" s="443"/>
      <c r="O72" s="303">
        <f>Rates!I29</f>
        <v>0.074</v>
      </c>
      <c r="P72" s="153">
        <f>P67/12*Rates!$D$43</f>
        <v>0</v>
      </c>
      <c r="Q72" s="173"/>
    </row>
    <row r="73" spans="3:17" ht="12" customHeight="1">
      <c r="C73" s="251" t="s">
        <v>135</v>
      </c>
      <c r="F73" s="154"/>
      <c r="G73" s="154"/>
      <c r="H73" s="154"/>
      <c r="I73" s="16"/>
      <c r="J73" s="16"/>
      <c r="K73" s="443"/>
      <c r="L73" s="443"/>
      <c r="M73" s="443"/>
      <c r="N73" s="443"/>
      <c r="O73" s="126"/>
      <c r="Q73" s="154"/>
    </row>
    <row r="74" spans="11:14" ht="12" customHeight="1">
      <c r="K74" s="443"/>
      <c r="L74" s="443"/>
      <c r="M74" s="443"/>
      <c r="N74" s="443"/>
    </row>
  </sheetData>
  <sheetProtection/>
  <mergeCells count="1">
    <mergeCell ref="K72:N74"/>
  </mergeCells>
  <printOptions/>
  <pageMargins left="0.18" right="0.75" top="1" bottom="1" header="0.5" footer="0.5"/>
  <pageSetup fitToHeight="1" fitToWidth="1" horizontalDpi="600" verticalDpi="600" orientation="landscape" scale="56" r:id="rId1"/>
  <headerFooter alignWithMargins="0">
    <oddHeader>&amp;C&amp;"Times New Roman,Bold"OHIO DEPARTMENT OF TRANSPORTATION
&amp;A&amp;R&amp;12BARB'S WORKSHEET
&amp;D      &amp;T</oddHeader>
    <oddFooter>&amp;L&amp;8c:msoffice/exce/barb_bud/odot/&amp;F&amp;R&amp;8OFFICE OF SPONSORED PROGRAMS</oddFooter>
  </headerFooter>
</worksheet>
</file>

<file path=xl/worksheets/sheet7.xml><?xml version="1.0" encoding="utf-8"?>
<worksheet xmlns="http://schemas.openxmlformats.org/spreadsheetml/2006/main" xmlns:r="http://schemas.openxmlformats.org/officeDocument/2006/relationships">
  <dimension ref="B1:J81"/>
  <sheetViews>
    <sheetView zoomScalePageLayoutView="0" workbookViewId="0" topLeftCell="A28">
      <selection activeCell="I40" sqref="I40"/>
    </sheetView>
  </sheetViews>
  <sheetFormatPr defaultColWidth="9.33203125" defaultRowHeight="12.75"/>
  <cols>
    <col min="2" max="2" width="39.66015625" style="63" customWidth="1"/>
    <col min="3" max="3" width="19.16015625" style="63" customWidth="1"/>
    <col min="4" max="4" width="16.83203125" style="63" customWidth="1"/>
    <col min="5" max="5" width="24.66015625" style="63" customWidth="1"/>
    <col min="6" max="6" width="11" style="257" bestFit="1" customWidth="1"/>
  </cols>
  <sheetData>
    <row r="1" spans="2:5" ht="12.75">
      <c r="B1" s="444" t="s">
        <v>92</v>
      </c>
      <c r="C1" s="444"/>
      <c r="D1" s="444"/>
      <c r="E1" s="444"/>
    </row>
    <row r="3" spans="2:5" ht="12.75">
      <c r="B3" s="63" t="s">
        <v>93</v>
      </c>
      <c r="C3" s="105"/>
      <c r="D3" s="105"/>
      <c r="E3" s="105"/>
    </row>
    <row r="4" spans="2:4" ht="12.75">
      <c r="B4" s="452"/>
      <c r="C4" s="452"/>
      <c r="D4" s="452"/>
    </row>
    <row r="5" spans="2:4" ht="12.75">
      <c r="B5" s="248"/>
      <c r="C5" s="248"/>
      <c r="D5" s="248"/>
    </row>
    <row r="6" spans="2:4" ht="16.5" customHeight="1">
      <c r="B6" s="63" t="s">
        <v>123</v>
      </c>
      <c r="D6" s="63" t="s">
        <v>94</v>
      </c>
    </row>
    <row r="7" spans="2:5" ht="12.75">
      <c r="B7" s="248" t="s">
        <v>124</v>
      </c>
      <c r="E7" s="268"/>
    </row>
    <row r="8" ht="12.75">
      <c r="E8" s="269"/>
    </row>
    <row r="9" spans="2:5" ht="12.75">
      <c r="B9" s="63" t="s">
        <v>153</v>
      </c>
      <c r="E9" s="269"/>
    </row>
    <row r="11" spans="2:5" ht="38.25">
      <c r="B11" s="264"/>
      <c r="C11" s="236" t="s">
        <v>95</v>
      </c>
      <c r="D11" s="237" t="s">
        <v>96</v>
      </c>
      <c r="E11" s="236" t="s">
        <v>15</v>
      </c>
    </row>
    <row r="12" spans="2:10" ht="75.75" customHeight="1">
      <c r="B12" s="445" t="s">
        <v>147</v>
      </c>
      <c r="C12" s="446"/>
      <c r="D12" s="446"/>
      <c r="E12" s="447"/>
      <c r="F12" s="258" t="s">
        <v>139</v>
      </c>
      <c r="J12" s="256"/>
    </row>
    <row r="13" spans="2:6" ht="29.25" customHeight="1">
      <c r="B13" s="274" t="s">
        <v>183</v>
      </c>
      <c r="C13" s="262">
        <f>SUM('ODOT Work Sheet Total'!F7)</f>
        <v>0</v>
      </c>
      <c r="D13" s="262">
        <f>SUM('ODOT Work Sheet Total'!G7)</f>
        <v>0</v>
      </c>
      <c r="E13" s="262">
        <f>SUM(C13:D13)</f>
        <v>0</v>
      </c>
      <c r="F13" s="259">
        <f>C13+D13</f>
        <v>0</v>
      </c>
    </row>
    <row r="14" spans="2:6" ht="27" customHeight="1">
      <c r="B14" s="347" t="s">
        <v>225</v>
      </c>
      <c r="C14" s="262">
        <f>SUM(('ODOT Work Sheet Total'!F8)+('ODOT Work Sheet Total'!F9))</f>
        <v>0</v>
      </c>
      <c r="D14" s="262">
        <f>SUM(('ODOT Work Sheet Total'!G8)+('ODOT Work Sheet Total'!G9))</f>
        <v>0</v>
      </c>
      <c r="E14" s="262">
        <f aca="true" t="shared" si="0" ref="E14:E19">SUM(C14:D14)</f>
        <v>0</v>
      </c>
      <c r="F14" s="259">
        <f>C14+D14</f>
        <v>0</v>
      </c>
    </row>
    <row r="15" spans="2:6" ht="27" customHeight="1">
      <c r="B15" s="347" t="s">
        <v>224</v>
      </c>
      <c r="C15" s="262">
        <f>SUM(('ODOT Work Sheet Total'!F10)+('ODOT Work Sheet Total'!F11))</f>
        <v>0</v>
      </c>
      <c r="D15" s="262">
        <f>SUM(('ODOT Work Sheet Total'!G10)+('ODOT Work Sheet Total'!G11))</f>
        <v>0</v>
      </c>
      <c r="E15" s="262">
        <f t="shared" si="0"/>
        <v>0</v>
      </c>
      <c r="F15" s="259">
        <f>C15+D15</f>
        <v>0</v>
      </c>
    </row>
    <row r="16" spans="2:5" ht="25.5">
      <c r="B16" s="274" t="s">
        <v>180</v>
      </c>
      <c r="C16" s="262">
        <f>SUM('ODOT Work Sheet Total'!F19)</f>
        <v>0</v>
      </c>
      <c r="D16" s="262">
        <f>SUM('ODOT Work Sheet Total'!G19)</f>
        <v>0</v>
      </c>
      <c r="E16" s="262">
        <f t="shared" si="0"/>
        <v>0</v>
      </c>
    </row>
    <row r="17" spans="2:5" ht="18" customHeight="1">
      <c r="B17" s="238" t="s">
        <v>97</v>
      </c>
      <c r="C17" s="262">
        <f>SUM('ODOT Work Sheet Total'!F15)</f>
        <v>0</v>
      </c>
      <c r="D17" s="262">
        <f>SUM('ODOT Work Sheet Total'!G15)</f>
        <v>0</v>
      </c>
      <c r="E17" s="262">
        <f t="shared" si="0"/>
        <v>0</v>
      </c>
    </row>
    <row r="18" spans="2:5" ht="18" customHeight="1">
      <c r="B18" s="238" t="s">
        <v>98</v>
      </c>
      <c r="C18" s="262">
        <f>SUM('ODOT Work Sheet Total'!F17)</f>
        <v>0</v>
      </c>
      <c r="D18" s="262">
        <f>SUM('ODOT Work Sheet Total'!G17)</f>
        <v>0</v>
      </c>
      <c r="E18" s="262">
        <f t="shared" si="0"/>
        <v>0</v>
      </c>
    </row>
    <row r="19" spans="2:6" s="241" customFormat="1" ht="18" customHeight="1">
      <c r="B19" s="238" t="s">
        <v>99</v>
      </c>
      <c r="C19" s="239">
        <f>SUM(C13:C18)</f>
        <v>0</v>
      </c>
      <c r="D19" s="239">
        <f>SUM(D13:D18)</f>
        <v>0</v>
      </c>
      <c r="E19" s="291">
        <f t="shared" si="0"/>
        <v>0</v>
      </c>
      <c r="F19" s="260"/>
    </row>
    <row r="20" spans="2:5" ht="18" customHeight="1">
      <c r="B20" s="263"/>
      <c r="C20" s="263"/>
      <c r="D20" s="263"/>
      <c r="E20" s="263"/>
    </row>
    <row r="21" spans="2:5" ht="25.5" customHeight="1">
      <c r="B21" s="448" t="s">
        <v>100</v>
      </c>
      <c r="C21" s="449"/>
      <c r="D21" s="449"/>
      <c r="E21" s="450"/>
    </row>
    <row r="22" spans="2:6" ht="18" customHeight="1">
      <c r="B22" s="275" t="s">
        <v>101</v>
      </c>
      <c r="C22" s="262">
        <f>SUM('ODOT Work Sheet Total'!F24)</f>
        <v>0</v>
      </c>
      <c r="D22" s="262">
        <f>SUM('ODOT Work Sheet Total'!G24)</f>
        <v>0</v>
      </c>
      <c r="E22" s="262">
        <f>SUM(C22:D22)</f>
        <v>0</v>
      </c>
      <c r="F22" s="259">
        <f aca="true" t="shared" si="1" ref="F22:F27">C22+D22</f>
        <v>0</v>
      </c>
    </row>
    <row r="23" spans="2:6" ht="18" customHeight="1">
      <c r="B23" s="352" t="s">
        <v>179</v>
      </c>
      <c r="C23" s="262">
        <f>SUM(('ODOT Work Sheet Total'!F25)+('ODOT Work Sheet Total'!F26))</f>
        <v>0</v>
      </c>
      <c r="D23" s="262">
        <f>SUM(('ODOT Work Sheet Total'!G25)+('ODOT Work Sheet Total'!G26))</f>
        <v>0</v>
      </c>
      <c r="E23" s="262">
        <f aca="true" t="shared" si="2" ref="E23:E28">SUM(C23:D23)</f>
        <v>0</v>
      </c>
      <c r="F23" s="259">
        <f t="shared" si="1"/>
        <v>0</v>
      </c>
    </row>
    <row r="24" spans="2:6" ht="18" customHeight="1">
      <c r="B24" s="347" t="s">
        <v>224</v>
      </c>
      <c r="C24" s="262">
        <f>SUM('ODOT Work Sheet Total'!F27)</f>
        <v>0</v>
      </c>
      <c r="D24" s="262">
        <f>SUM('ODOT Work Sheet Total'!G27)</f>
        <v>0</v>
      </c>
      <c r="E24" s="262">
        <f t="shared" si="2"/>
        <v>0</v>
      </c>
      <c r="F24" s="259">
        <f t="shared" si="1"/>
        <v>0</v>
      </c>
    </row>
    <row r="25" spans="2:6" ht="18" customHeight="1">
      <c r="B25" s="275" t="s">
        <v>178</v>
      </c>
      <c r="C25" s="262">
        <f>SUM('ODOT Work Sheet Total'!F30)</f>
        <v>0</v>
      </c>
      <c r="D25" s="262">
        <f>SUM('ODOT Work Sheet Total'!G30)</f>
        <v>0</v>
      </c>
      <c r="E25" s="262">
        <f t="shared" si="2"/>
        <v>0</v>
      </c>
      <c r="F25" s="259">
        <f t="shared" si="1"/>
        <v>0</v>
      </c>
    </row>
    <row r="26" spans="2:6" ht="18" customHeight="1">
      <c r="B26" s="242" t="s">
        <v>53</v>
      </c>
      <c r="C26" s="262">
        <f>SUM('ODOT Work Sheet Total'!F28)</f>
        <v>0</v>
      </c>
      <c r="D26" s="262">
        <f>SUM('ODOT Work Sheet Total'!G28)</f>
        <v>0</v>
      </c>
      <c r="E26" s="262">
        <f t="shared" si="2"/>
        <v>0</v>
      </c>
      <c r="F26" s="259">
        <f t="shared" si="1"/>
        <v>0</v>
      </c>
    </row>
    <row r="27" spans="2:6" ht="18" customHeight="1">
      <c r="B27" s="242" t="s">
        <v>102</v>
      </c>
      <c r="C27" s="262">
        <f>SUM('ODOT Work Sheet Total'!F29)</f>
        <v>0</v>
      </c>
      <c r="D27" s="262">
        <f>SUM('ODOT Work Sheet Total'!G29)</f>
        <v>0</v>
      </c>
      <c r="E27" s="262">
        <f t="shared" si="2"/>
        <v>0</v>
      </c>
      <c r="F27" s="259">
        <f t="shared" si="1"/>
        <v>0</v>
      </c>
    </row>
    <row r="28" spans="2:6" ht="18" customHeight="1">
      <c r="B28" s="242" t="s">
        <v>103</v>
      </c>
      <c r="C28" s="239">
        <f>SUM(C22:C27)</f>
        <v>0</v>
      </c>
      <c r="D28" s="239">
        <f>SUM(D22:D27)</f>
        <v>0</v>
      </c>
      <c r="E28" s="262">
        <f t="shared" si="2"/>
        <v>0</v>
      </c>
      <c r="F28" s="261">
        <f>C28+D28</f>
        <v>0</v>
      </c>
    </row>
    <row r="29" spans="2:5" ht="18" customHeight="1">
      <c r="B29" s="263"/>
      <c r="C29" s="263"/>
      <c r="D29" s="263"/>
      <c r="E29" s="263"/>
    </row>
    <row r="30" spans="2:5" ht="25.5">
      <c r="B30" s="243" t="s">
        <v>104</v>
      </c>
      <c r="C30" s="239">
        <f>C19+C28</f>
        <v>0</v>
      </c>
      <c r="D30" s="239">
        <f>D19+D28</f>
        <v>0</v>
      </c>
      <c r="E30" s="239">
        <f>E19+E28</f>
        <v>0</v>
      </c>
    </row>
    <row r="31" spans="2:5" ht="18" customHeight="1">
      <c r="B31" s="263"/>
      <c r="C31" s="263"/>
      <c r="D31" s="263"/>
      <c r="E31" s="263"/>
    </row>
    <row r="32" ht="1.5" customHeight="1"/>
    <row r="33" ht="12.75" hidden="1"/>
    <row r="34" spans="2:6" s="63" customFormat="1" ht="12.75">
      <c r="B34" s="451" t="s">
        <v>113</v>
      </c>
      <c r="C34" s="451"/>
      <c r="D34" s="451"/>
      <c r="E34" s="451"/>
      <c r="F34" s="270"/>
    </row>
    <row r="36" s="63" customFormat="1" ht="12.75">
      <c r="F36" s="270"/>
    </row>
    <row r="37" spans="2:6" s="63" customFormat="1" ht="12.75">
      <c r="B37" s="451" t="s">
        <v>145</v>
      </c>
      <c r="C37" s="451"/>
      <c r="D37" s="451"/>
      <c r="E37" s="451"/>
      <c r="F37" s="270"/>
    </row>
    <row r="39" spans="2:5" ht="39" customHeight="1">
      <c r="B39" s="445" t="s">
        <v>105</v>
      </c>
      <c r="C39" s="446"/>
      <c r="D39" s="446"/>
      <c r="E39" s="447"/>
    </row>
    <row r="40" spans="2:5" ht="15.75" customHeight="1">
      <c r="B40" s="242" t="s">
        <v>106</v>
      </c>
      <c r="C40" s="240">
        <f>SUM('ODOT Work Sheet Total'!F39)</f>
        <v>0</v>
      </c>
      <c r="D40" s="240">
        <f>SUM('ODOT Work Sheet Total'!G39)</f>
        <v>0</v>
      </c>
      <c r="E40" s="240">
        <f>C40+D40</f>
        <v>0</v>
      </c>
    </row>
    <row r="41" spans="2:5" ht="15.75" customHeight="1">
      <c r="B41" s="263"/>
      <c r="C41" s="263"/>
      <c r="D41" s="263"/>
      <c r="E41" s="263"/>
    </row>
    <row r="42" spans="2:5" ht="26.25" customHeight="1">
      <c r="B42" s="448" t="s">
        <v>107</v>
      </c>
      <c r="C42" s="453"/>
      <c r="D42" s="453"/>
      <c r="E42" s="454"/>
    </row>
    <row r="43" spans="2:5" ht="38.25">
      <c r="B43" s="243" t="s">
        <v>143</v>
      </c>
      <c r="C43" s="262">
        <f>SUM('ODOT Work Sheet Total'!F37)</f>
        <v>0</v>
      </c>
      <c r="D43" s="262">
        <f>SUM('ODOT Work Sheet Total'!G37)</f>
        <v>0</v>
      </c>
      <c r="E43" s="262">
        <f>C43+D43</f>
        <v>0</v>
      </c>
    </row>
    <row r="44" spans="2:5" ht="12.75">
      <c r="B44" s="243" t="s">
        <v>142</v>
      </c>
      <c r="C44" s="262">
        <v>0</v>
      </c>
      <c r="D44" s="262">
        <v>0</v>
      </c>
      <c r="E44" s="262">
        <f>C44+D44</f>
        <v>0</v>
      </c>
    </row>
    <row r="45" spans="2:5" ht="15.75" customHeight="1">
      <c r="B45" s="242" t="s">
        <v>108</v>
      </c>
      <c r="C45" s="239">
        <f>SUM(C43:C44)</f>
        <v>0</v>
      </c>
      <c r="D45" s="239">
        <f>SUM(D43:D44)</f>
        <v>0</v>
      </c>
      <c r="E45" s="239">
        <f>SUM(E43:E44)</f>
        <v>0</v>
      </c>
    </row>
    <row r="46" spans="2:5" ht="15.75" customHeight="1">
      <c r="B46" s="263"/>
      <c r="C46" s="263"/>
      <c r="D46" s="263"/>
      <c r="E46" s="263"/>
    </row>
    <row r="47" spans="2:5" ht="24.75" customHeight="1">
      <c r="B47" s="445" t="s">
        <v>109</v>
      </c>
      <c r="C47" s="446"/>
      <c r="D47" s="446"/>
      <c r="E47" s="447"/>
    </row>
    <row r="48" spans="2:5" ht="27.75" customHeight="1">
      <c r="B48" s="243" t="s">
        <v>141</v>
      </c>
      <c r="C48" s="239">
        <f>SUM('ODOT Work Sheet Total'!F44+'ODOT Work Sheet Total'!F45)</f>
        <v>0</v>
      </c>
      <c r="D48" s="239">
        <f>SUM('ODOT Work Sheet Total'!G44+'ODOT Work Sheet Total'!G45)</f>
        <v>0</v>
      </c>
      <c r="E48" s="239">
        <f>C48+D48</f>
        <v>0</v>
      </c>
    </row>
    <row r="49" spans="2:5" ht="15.75" customHeight="1">
      <c r="B49" s="263"/>
      <c r="C49" s="263"/>
      <c r="D49" s="263"/>
      <c r="E49" s="263"/>
    </row>
    <row r="50" spans="2:5" ht="25.5" customHeight="1">
      <c r="B50" s="445" t="s">
        <v>136</v>
      </c>
      <c r="C50" s="446"/>
      <c r="D50" s="446"/>
      <c r="E50" s="447"/>
    </row>
    <row r="51" spans="2:5" ht="63.75">
      <c r="B51" s="267" t="s">
        <v>110</v>
      </c>
      <c r="C51" s="264"/>
      <c r="D51" s="264"/>
      <c r="E51" s="264"/>
    </row>
    <row r="52" spans="2:5" ht="28.5" customHeight="1">
      <c r="B52" s="243" t="s">
        <v>144</v>
      </c>
      <c r="C52" s="276">
        <f>SUM('ODOT Work Sheet Total'!F35)</f>
        <v>0</v>
      </c>
      <c r="D52" s="276">
        <f>SUM('ODOT Work Sheet Total'!G35)</f>
        <v>0</v>
      </c>
      <c r="E52" s="266">
        <f>C52+D52</f>
        <v>0</v>
      </c>
    </row>
    <row r="53" spans="2:5" ht="15.75" customHeight="1">
      <c r="B53" s="263"/>
      <c r="C53" s="263"/>
      <c r="D53" s="263"/>
      <c r="E53" s="263"/>
    </row>
    <row r="54" spans="2:5" ht="25.5" customHeight="1">
      <c r="B54" s="445" t="s">
        <v>111</v>
      </c>
      <c r="C54" s="446"/>
      <c r="D54" s="446"/>
      <c r="E54" s="447"/>
    </row>
    <row r="55" spans="2:5" ht="15.75" customHeight="1">
      <c r="B55" s="238" t="s">
        <v>112</v>
      </c>
      <c r="C55" s="262">
        <f>SUM('ODOT Work Sheet Total'!F46)</f>
        <v>0</v>
      </c>
      <c r="D55" s="262">
        <f>SUM('ODOT Work Sheet Total'!G46)</f>
        <v>0</v>
      </c>
      <c r="E55" s="262">
        <f>C55+D55</f>
        <v>0</v>
      </c>
    </row>
    <row r="56" spans="2:5" ht="15.75" customHeight="1">
      <c r="B56" s="275" t="s">
        <v>149</v>
      </c>
      <c r="C56" s="278">
        <v>0</v>
      </c>
      <c r="D56" s="278">
        <v>0</v>
      </c>
      <c r="E56" s="277">
        <f>C56+D56</f>
        <v>0</v>
      </c>
    </row>
    <row r="57" spans="2:5" ht="14.25" customHeight="1">
      <c r="B57" s="275" t="s">
        <v>150</v>
      </c>
      <c r="C57" s="278">
        <v>0</v>
      </c>
      <c r="D57" s="278">
        <v>0</v>
      </c>
      <c r="E57" s="277">
        <f>C57+D57</f>
        <v>0</v>
      </c>
    </row>
    <row r="58" ht="126" customHeight="1" hidden="1"/>
    <row r="60" spans="2:6" s="63" customFormat="1" ht="12.75">
      <c r="B60" s="451" t="s">
        <v>130</v>
      </c>
      <c r="C60" s="451"/>
      <c r="D60" s="451"/>
      <c r="E60" s="451"/>
      <c r="F60" s="270"/>
    </row>
    <row r="61" s="63" customFormat="1" ht="12.75">
      <c r="F61" s="270"/>
    </row>
    <row r="62" spans="2:6" s="63" customFormat="1" ht="12.75">
      <c r="B62" s="451" t="s">
        <v>146</v>
      </c>
      <c r="C62" s="451"/>
      <c r="D62" s="451"/>
      <c r="E62" s="451"/>
      <c r="F62" s="270"/>
    </row>
    <row r="64" spans="2:5" ht="15.75" customHeight="1">
      <c r="B64" s="275" t="s">
        <v>151</v>
      </c>
      <c r="C64" s="278">
        <v>0</v>
      </c>
      <c r="D64" s="278">
        <v>0</v>
      </c>
      <c r="E64" s="278">
        <f>C64+D64</f>
        <v>0</v>
      </c>
    </row>
    <row r="65" spans="2:5" ht="15.75" customHeight="1">
      <c r="B65" s="275" t="s">
        <v>152</v>
      </c>
      <c r="C65" s="278">
        <v>0</v>
      </c>
      <c r="D65" s="278">
        <v>0</v>
      </c>
      <c r="E65" s="278">
        <f>C65+D65</f>
        <v>0</v>
      </c>
    </row>
    <row r="66" spans="2:5" ht="15.75" customHeight="1">
      <c r="B66" s="275" t="s">
        <v>114</v>
      </c>
      <c r="C66" s="279">
        <f>C65+C64+C57+C56+C55</f>
        <v>0</v>
      </c>
      <c r="D66" s="279">
        <f>D65+D64+D57+D56+D55</f>
        <v>0</v>
      </c>
      <c r="E66" s="279">
        <f>E65+E64+E57+E56+E55</f>
        <v>0</v>
      </c>
    </row>
    <row r="67" spans="2:5" ht="15.75" customHeight="1">
      <c r="B67" s="263"/>
      <c r="C67" s="263"/>
      <c r="D67" s="263"/>
      <c r="E67" s="263"/>
    </row>
    <row r="68" spans="2:5" ht="38.25">
      <c r="B68" s="243" t="s">
        <v>182</v>
      </c>
      <c r="C68" s="262">
        <f>SUM('ODOT Work Sheet Total'!F54)</f>
        <v>0</v>
      </c>
      <c r="D68" s="262">
        <f>SUM('ODOT Work Sheet Total'!G54)</f>
        <v>0</v>
      </c>
      <c r="E68" s="262">
        <f>C68+D68</f>
        <v>0</v>
      </c>
    </row>
    <row r="69" spans="2:5" ht="63.75">
      <c r="B69" s="243" t="s">
        <v>115</v>
      </c>
      <c r="C69" s="262"/>
      <c r="D69" s="262"/>
      <c r="E69" s="262"/>
    </row>
    <row r="70" spans="2:5" ht="25.5">
      <c r="B70" s="243" t="s">
        <v>116</v>
      </c>
      <c r="C70" s="239">
        <f>C69+C68</f>
        <v>0</v>
      </c>
      <c r="D70" s="239">
        <f>D69+D68</f>
        <v>0</v>
      </c>
      <c r="E70" s="239">
        <f>C70+D70</f>
        <v>0</v>
      </c>
    </row>
    <row r="71" spans="2:5" ht="15.75" customHeight="1">
      <c r="B71" s="263"/>
      <c r="C71" s="263"/>
      <c r="D71" s="263"/>
      <c r="E71" s="263"/>
    </row>
    <row r="72" spans="2:5" ht="38.25" customHeight="1">
      <c r="B72" s="448" t="s">
        <v>137</v>
      </c>
      <c r="C72" s="453"/>
      <c r="D72" s="453"/>
      <c r="E72" s="454"/>
    </row>
    <row r="73" spans="2:5" ht="15.75" customHeight="1">
      <c r="B73" s="242" t="s">
        <v>117</v>
      </c>
      <c r="C73" s="265"/>
      <c r="D73" s="264"/>
      <c r="E73" s="264"/>
    </row>
    <row r="74" spans="2:5" ht="15.75" customHeight="1">
      <c r="B74" s="242" t="s">
        <v>118</v>
      </c>
      <c r="C74" s="239">
        <f>SUM('ODOT Work Sheet Total'!F47+'ODOT Work Sheet Total'!F48+'ODOT Work Sheet Total'!F49)</f>
        <v>0</v>
      </c>
      <c r="D74" s="239">
        <f>SUM('ODOT Work Sheet Total'!G47+'ODOT Work Sheet Total'!G48+'ODOT Work Sheet Total'!G49)</f>
        <v>0</v>
      </c>
      <c r="E74" s="239">
        <f>SUM('ODOT Work Sheet Total'!H47+'ODOT Work Sheet Total'!H48+'ODOT Work Sheet Total'!H49)</f>
        <v>0</v>
      </c>
    </row>
    <row r="75" spans="2:5" ht="15.75" customHeight="1">
      <c r="B75" s="263"/>
      <c r="C75" s="263"/>
      <c r="D75" s="263"/>
      <c r="E75" s="263"/>
    </row>
    <row r="76" spans="2:5" ht="15.75" customHeight="1">
      <c r="B76" s="242" t="s">
        <v>119</v>
      </c>
      <c r="C76" s="240">
        <f>C74+C70+C66+C52+C48+C45+C40+C30</f>
        <v>0</v>
      </c>
      <c r="D76" s="240">
        <f>D74+D70+D66+D52+D48+D45+D40+D30</f>
        <v>0</v>
      </c>
      <c r="E76" s="240">
        <f>E74+E70+E66+E52+E48+E45+E40+E30</f>
        <v>0</v>
      </c>
    </row>
    <row r="77" spans="2:5" ht="15.75" customHeight="1">
      <c r="B77" s="250"/>
      <c r="C77" s="109"/>
      <c r="D77" s="109"/>
      <c r="E77" s="109"/>
    </row>
    <row r="78" ht="12.75">
      <c r="B78" s="255" t="s">
        <v>132</v>
      </c>
    </row>
    <row r="79" ht="12.75">
      <c r="B79" s="254" t="s">
        <v>131</v>
      </c>
    </row>
    <row r="81" ht="12.75">
      <c r="B81" s="249" t="s">
        <v>133</v>
      </c>
    </row>
  </sheetData>
  <sheetProtection/>
  <mergeCells count="14">
    <mergeCell ref="B39:E39"/>
    <mergeCell ref="B42:E42"/>
    <mergeCell ref="B47:E47"/>
    <mergeCell ref="B72:E72"/>
    <mergeCell ref="B50:E50"/>
    <mergeCell ref="B54:E54"/>
    <mergeCell ref="B60:E60"/>
    <mergeCell ref="B62:E62"/>
    <mergeCell ref="B1:E1"/>
    <mergeCell ref="B12:E12"/>
    <mergeCell ref="B21:E21"/>
    <mergeCell ref="B34:E34"/>
    <mergeCell ref="B4:D4"/>
    <mergeCell ref="B37:E37"/>
  </mergeCells>
  <printOptions/>
  <pageMargins left="0.86" right="0.75" top="1" bottom="1" header="0.5" footer="0.5"/>
  <pageSetup horizontalDpi="300" verticalDpi="300" orientation="portrait" scale="95" r:id="rId1"/>
  <headerFooter alignWithMargins="0">
    <oddHeader>&amp;C&amp;"Times New Roman,Bold"OHIO DEPARTMENT OF TRANSPORTATION
&amp;A</oddHeader>
  </headerFooter>
  <rowBreaks count="2" manualBreakCount="2">
    <brk id="33" min="1" max="4" man="1"/>
    <brk id="59" min="1" max="4" man="1"/>
  </rowBreaks>
</worksheet>
</file>

<file path=xl/worksheets/sheet8.xml><?xml version="1.0" encoding="utf-8"?>
<worksheet xmlns="http://schemas.openxmlformats.org/spreadsheetml/2006/main" xmlns:r="http://schemas.openxmlformats.org/officeDocument/2006/relationships">
  <dimension ref="A1:O89"/>
  <sheetViews>
    <sheetView zoomScalePageLayoutView="0" workbookViewId="0" topLeftCell="A67">
      <selection activeCell="L36" sqref="L36"/>
    </sheetView>
  </sheetViews>
  <sheetFormatPr defaultColWidth="9.33203125" defaultRowHeight="12.75"/>
  <cols>
    <col min="1" max="1" width="45.16015625" style="0" customWidth="1"/>
    <col min="2" max="2" width="19.33203125" style="0" customWidth="1"/>
    <col min="3" max="3" width="16.66015625" style="0" customWidth="1"/>
    <col min="4" max="4" width="15.5" style="0" customWidth="1"/>
    <col min="5" max="5" width="21" style="0" customWidth="1"/>
    <col min="6" max="6" width="16.33203125" style="0" customWidth="1"/>
    <col min="7" max="7" width="19.5" style="0" customWidth="1"/>
  </cols>
  <sheetData>
    <row r="1" spans="1:7" ht="13.5" thickBot="1">
      <c r="A1" s="457" t="s">
        <v>288</v>
      </c>
      <c r="B1" s="457"/>
      <c r="C1" s="457"/>
      <c r="D1" s="457"/>
      <c r="E1" s="457"/>
      <c r="F1" s="457"/>
      <c r="G1" s="457"/>
    </row>
    <row r="2" spans="1:7" ht="13.5" thickBot="1">
      <c r="A2" s="355" t="s">
        <v>232</v>
      </c>
      <c r="B2" s="473"/>
      <c r="C2" s="474"/>
      <c r="D2" s="474"/>
      <c r="E2" s="475"/>
      <c r="F2" s="356"/>
      <c r="G2" s="356"/>
    </row>
    <row r="3" spans="1:7" ht="13.5" thickBot="1">
      <c r="A3" s="357" t="s">
        <v>233</v>
      </c>
      <c r="B3" s="476"/>
      <c r="C3" s="477"/>
      <c r="D3" s="358"/>
      <c r="E3" s="358"/>
      <c r="F3" s="356"/>
      <c r="G3" s="356"/>
    </row>
    <row r="4" spans="1:7" ht="13.5" thickBot="1">
      <c r="A4" s="359"/>
      <c r="B4" s="360"/>
      <c r="C4" s="361"/>
      <c r="D4" s="361"/>
      <c r="E4" s="361"/>
      <c r="F4" s="362"/>
      <c r="G4" s="362"/>
    </row>
    <row r="5" spans="1:7" ht="12.75">
      <c r="A5" s="355" t="s">
        <v>234</v>
      </c>
      <c r="B5" s="478" t="s">
        <v>124</v>
      </c>
      <c r="C5" s="479"/>
      <c r="D5" s="480"/>
      <c r="E5" s="363"/>
      <c r="F5" s="356"/>
      <c r="G5" s="356"/>
    </row>
    <row r="6" spans="1:7" ht="12.75">
      <c r="A6" s="364" t="s">
        <v>235</v>
      </c>
      <c r="B6" s="481" t="str">
        <f>+'Year 1'!C9</f>
        <v>PI</v>
      </c>
      <c r="C6" s="482"/>
      <c r="D6" s="483"/>
      <c r="E6" s="363"/>
      <c r="F6" s="356"/>
      <c r="G6" s="356"/>
    </row>
    <row r="7" spans="1:7" ht="13.5" thickBot="1">
      <c r="A7" s="357" t="s">
        <v>236</v>
      </c>
      <c r="B7" s="484"/>
      <c r="C7" s="485"/>
      <c r="D7" s="486"/>
      <c r="E7" s="363"/>
      <c r="F7" s="356"/>
      <c r="G7" s="356"/>
    </row>
    <row r="8" spans="1:7" ht="13.5" thickBot="1">
      <c r="A8" s="365"/>
      <c r="B8" s="366"/>
      <c r="C8" s="366"/>
      <c r="D8" s="363"/>
      <c r="E8" s="363"/>
      <c r="F8" s="356"/>
      <c r="G8" s="356"/>
    </row>
    <row r="9" spans="1:7" ht="15.75" thickBot="1">
      <c r="A9" s="367" t="s">
        <v>237</v>
      </c>
      <c r="B9" s="368"/>
      <c r="C9" s="363"/>
      <c r="D9" s="356"/>
      <c r="E9" s="355" t="s">
        <v>238</v>
      </c>
      <c r="F9" s="369">
        <f>SUM(F10:F12)</f>
        <v>0</v>
      </c>
      <c r="G9" s="370" t="s">
        <v>239</v>
      </c>
    </row>
    <row r="10" spans="1:7" ht="39">
      <c r="A10" s="371" t="s">
        <v>240</v>
      </c>
      <c r="B10" s="372">
        <f>+Rates!E2</f>
        <v>43831</v>
      </c>
      <c r="C10" s="363"/>
      <c r="D10" s="356"/>
      <c r="E10" s="364" t="s">
        <v>241</v>
      </c>
      <c r="F10" s="373">
        <f>+G40+B50+B60+B70+B80+B88</f>
        <v>0</v>
      </c>
      <c r="G10" s="374" t="e">
        <f>F10/$F$9</f>
        <v>#DIV/0!</v>
      </c>
    </row>
    <row r="11" spans="1:7" ht="27" thickBot="1">
      <c r="A11" s="375" t="s">
        <v>242</v>
      </c>
      <c r="B11" s="376">
        <f>+Rates!G2</f>
        <v>45291</v>
      </c>
      <c r="C11" s="363"/>
      <c r="D11" s="356"/>
      <c r="E11" s="377" t="s">
        <v>243</v>
      </c>
      <c r="F11" s="378">
        <f>+G39+B59+B69+B79+B87</f>
        <v>0</v>
      </c>
      <c r="G11" s="374" t="e">
        <f>F11/$F$9</f>
        <v>#DIV/0!</v>
      </c>
    </row>
    <row r="12" spans="1:7" ht="27" thickBot="1">
      <c r="A12" s="379"/>
      <c r="B12" s="380"/>
      <c r="C12" s="363"/>
      <c r="D12" s="356"/>
      <c r="E12" s="381" t="s">
        <v>244</v>
      </c>
      <c r="F12" s="382">
        <f>+B49</f>
        <v>0</v>
      </c>
      <c r="G12" s="383" t="e">
        <f>F12/$F$9</f>
        <v>#DIV/0!</v>
      </c>
    </row>
    <row r="13" spans="1:9" ht="13.5" thickBot="1">
      <c r="A13" s="356"/>
      <c r="B13" s="356"/>
      <c r="C13" s="356"/>
      <c r="D13" s="356"/>
      <c r="E13" s="356"/>
      <c r="F13" s="384">
        <f>SUM(F10:F12)</f>
        <v>0</v>
      </c>
      <c r="G13" s="356"/>
      <c r="I13" s="432" t="s">
        <v>294</v>
      </c>
    </row>
    <row r="14" spans="1:9" ht="12.75">
      <c r="A14" s="455" t="s">
        <v>245</v>
      </c>
      <c r="B14" s="455"/>
      <c r="C14" s="455"/>
      <c r="D14" s="455"/>
      <c r="E14" s="455"/>
      <c r="F14" s="455"/>
      <c r="G14" s="455"/>
      <c r="I14" s="432" t="s">
        <v>295</v>
      </c>
    </row>
    <row r="15" spans="1:7" ht="12.75">
      <c r="A15" s="469" t="s">
        <v>246</v>
      </c>
      <c r="B15" s="469"/>
      <c r="C15" s="469"/>
      <c r="D15" s="469"/>
      <c r="E15" s="469"/>
      <c r="F15" s="469"/>
      <c r="G15" s="469"/>
    </row>
    <row r="16" spans="1:9" ht="12.75">
      <c r="A16" s="455" t="s">
        <v>247</v>
      </c>
      <c r="B16" s="455"/>
      <c r="C16" s="455"/>
      <c r="D16" s="455"/>
      <c r="E16" s="455"/>
      <c r="F16" s="455"/>
      <c r="G16" s="455"/>
      <c r="I16" s="442" t="s">
        <v>305</v>
      </c>
    </row>
    <row r="17" spans="1:15" ht="36">
      <c r="A17" s="385" t="s">
        <v>248</v>
      </c>
      <c r="B17" s="386" t="s">
        <v>249</v>
      </c>
      <c r="C17" s="386" t="s">
        <v>250</v>
      </c>
      <c r="D17" s="386" t="s">
        <v>251</v>
      </c>
      <c r="E17" s="386" t="s">
        <v>252</v>
      </c>
      <c r="F17" s="386" t="s">
        <v>253</v>
      </c>
      <c r="G17" s="386" t="s">
        <v>254</v>
      </c>
      <c r="I17" s="386" t="s">
        <v>293</v>
      </c>
      <c r="J17" s="386" t="s">
        <v>296</v>
      </c>
      <c r="K17" s="386" t="s">
        <v>292</v>
      </c>
      <c r="L17" s="386" t="s">
        <v>304</v>
      </c>
      <c r="M17" s="440" t="s">
        <v>302</v>
      </c>
      <c r="N17" s="386" t="s">
        <v>303</v>
      </c>
      <c r="O17" s="386" t="s">
        <v>297</v>
      </c>
    </row>
    <row r="18" spans="1:15" ht="12.75">
      <c r="A18" s="387" t="s">
        <v>101</v>
      </c>
      <c r="B18" s="388">
        <f>SUM(O18)</f>
        <v>0</v>
      </c>
      <c r="C18" s="389">
        <f>SUM('Year 1'!H9+'Year 1'!I9+'Year 1'!J9+'Year 2'!H9+'Year 2'!I9+'Year 2'!J9+'Year 3'!H9+'Year 3'!I9+'Year 3'!J9+'Year 4'!H9+'Year 4'!I9+'Year 4'!J9+'Year 5'!H9+'Year 5'!I9+'Year 5'!J9)</f>
        <v>0</v>
      </c>
      <c r="D18" s="390">
        <f>SUM(K18)</f>
        <v>0.3215</v>
      </c>
      <c r="E18" s="391">
        <f>SUM(B18*C18)</f>
        <v>0</v>
      </c>
      <c r="F18" s="391">
        <f>SUM(E18*D18)</f>
        <v>0</v>
      </c>
      <c r="G18" s="391">
        <f>+E18+F18</f>
        <v>0</v>
      </c>
      <c r="I18" s="431">
        <f>SUM('Year 1'!F37+'Year 2'!F37+'Year 3'!F37+'Year 4'!F37+'Year 5'!F37)</f>
        <v>1.6075000000000002</v>
      </c>
      <c r="J18">
        <v>5</v>
      </c>
      <c r="K18" s="431">
        <f>SUM(I18/J18)</f>
        <v>0.3215</v>
      </c>
      <c r="M18" s="437">
        <f>SUM('Year 1'!F9+'Year 2'!F9+'Year 3'!F9+'Year 4'!F9+'Year 5'!F9)</f>
        <v>0</v>
      </c>
      <c r="N18">
        <v>5</v>
      </c>
      <c r="O18" s="441">
        <f>SUM(M18/N18)</f>
        <v>0</v>
      </c>
    </row>
    <row r="19" spans="1:15" ht="12.75">
      <c r="A19" s="387" t="s">
        <v>179</v>
      </c>
      <c r="B19" s="392">
        <f>SUM(O19)</f>
        <v>0</v>
      </c>
      <c r="C19" s="393">
        <f>SUM('Year 1'!H10+'Year 1'!I10+'Year 1'!J10+'Year 2'!H10+'Year 2'!I10+'Year 2'!J10+'Year 3'!H10+'Year 3'!I10+'Year 3'!J10+'Year 4'!H10+'Year 4'!I10+'Year 4'!J10+'Year 5'!H10+'Year 5'!I10+'Year 5'!J10)</f>
        <v>0</v>
      </c>
      <c r="D19" s="394">
        <f>SUM(K18)</f>
        <v>0.3215</v>
      </c>
      <c r="E19" s="391">
        <f>SUM(B19*C19)</f>
        <v>0</v>
      </c>
      <c r="F19" s="391">
        <f>SUM(E19*D19)</f>
        <v>0</v>
      </c>
      <c r="G19" s="391">
        <f>+E19+F19</f>
        <v>0</v>
      </c>
      <c r="M19" s="437">
        <f>SUM('Year 1'!F10+'Year 2'!F10+'Year 3'!F10+'Year 4'!F10+'Year 5'!F10)</f>
        <v>0</v>
      </c>
      <c r="N19">
        <v>5</v>
      </c>
      <c r="O19" s="441">
        <f>SUM(M19/N19)</f>
        <v>0</v>
      </c>
    </row>
    <row r="20" spans="1:15" ht="12.75">
      <c r="A20" s="387" t="s">
        <v>121</v>
      </c>
      <c r="B20" s="392">
        <f>SUM(O20)</f>
        <v>0</v>
      </c>
      <c r="C20" s="393">
        <f>SUM('Year 1'!H11+'Year 1'!I11+'Year 1'!J11+'Year 2'!H11+'Year 2'!I11+'Year 2'!J11+'Year 3'!H11+'Year 3'!I11+'Year 3'!J11+'Year 4'!H11+'Year 4'!I11+'Year 4'!J11+'Year 5'!H11+'Year 5'!I11+'Year 5'!J11)</f>
        <v>0</v>
      </c>
      <c r="D20" s="394">
        <f>SUM(K18)</f>
        <v>0.3215</v>
      </c>
      <c r="E20" s="391">
        <f>SUM(B20*C20)</f>
        <v>0</v>
      </c>
      <c r="F20" s="391">
        <f>SUM(E20*D20)</f>
        <v>0</v>
      </c>
      <c r="G20" s="391">
        <f>+E20+F20</f>
        <v>0</v>
      </c>
      <c r="M20" s="437">
        <f>SUM('Year 1'!F11+'Year 2'!F11+'Year 3'!F11+'Year 4'!F11+'Year 5'!F11)</f>
        <v>0</v>
      </c>
      <c r="N20">
        <v>5</v>
      </c>
      <c r="O20" s="441">
        <f>SUM(M20/N20)</f>
        <v>0</v>
      </c>
    </row>
    <row r="21" spans="1:15" ht="12.75">
      <c r="A21" s="387" t="s">
        <v>121</v>
      </c>
      <c r="B21" s="392">
        <f>SUM(O21)</f>
        <v>0</v>
      </c>
      <c r="C21" s="393">
        <f>SUM('Year 1'!H13+'Year 1'!I13+'Year 1'!J13+'Year 2'!H13+'Year 2'!I13+'Year 2'!J13+'Year 3'!H13+'Year 3'!I13+'Year 3'!J13+'Year 4'!H13+'Year 4'!I13+'Year 4'!J13+'Year 5'!H13+'Year 5'!I13+'Year 5'!J13)</f>
        <v>0</v>
      </c>
      <c r="D21" s="394">
        <f>SUM(K21)</f>
        <v>0.3753</v>
      </c>
      <c r="E21" s="391">
        <f>SUM(B21*C21)</f>
        <v>0</v>
      </c>
      <c r="F21" s="391">
        <f>SUM(E21*D21)</f>
        <v>0</v>
      </c>
      <c r="G21" s="391">
        <f>+E21+F21</f>
        <v>0</v>
      </c>
      <c r="I21" s="431">
        <f>SUM('Year 1'!F40+'Year 2'!F40+'Year 3'!F40+'Year 4'!F40+'Year 5'!F40)</f>
        <v>1.8765</v>
      </c>
      <c r="J21">
        <v>5</v>
      </c>
      <c r="K21" s="431">
        <f>SUM(I21/J21)</f>
        <v>0.3753</v>
      </c>
      <c r="L21" s="437">
        <f>SUM('Year 1'!E13+'Year 2'!E13+'Year 3'!E13+'Year 4'!E13+'Year 5'!E13)</f>
        <v>0</v>
      </c>
      <c r="N21">
        <v>5</v>
      </c>
      <c r="O21" s="441">
        <f>SUM(L21/N21)</f>
        <v>0</v>
      </c>
    </row>
    <row r="22" spans="1:15" ht="12.75">
      <c r="A22" s="387" t="s">
        <v>121</v>
      </c>
      <c r="B22" s="392">
        <f>SUM(O22)</f>
        <v>0</v>
      </c>
      <c r="C22" s="393">
        <f>SUM('Year 1'!H14+'Year 1'!I14+'Year 1'!J14+'Year 2'!H14+'Year 2'!I14+'Year 2'!J14+'Year 3'!H14+'Year 3'!I14+'Year 3'!J14+'Year 4'!H14+'Year 4'!I14+'Year 4'!J14+'Year 5'!H14+'Year 5'!I14+'Year 5'!J14)</f>
        <v>0</v>
      </c>
      <c r="D22" s="394">
        <f>SUM(K21)</f>
        <v>0.3753</v>
      </c>
      <c r="E22" s="391">
        <f>SUM(B22*C22)</f>
        <v>0</v>
      </c>
      <c r="F22" s="391">
        <f>SUM(E22*D22)</f>
        <v>0</v>
      </c>
      <c r="G22" s="391">
        <f>+E22+F22</f>
        <v>0</v>
      </c>
      <c r="L22" s="437">
        <f>SUM('Year 1'!E14+'Year 2'!E14+'Year 3'!E11+'Year 4'!E14+'Year 5'!E14)</f>
        <v>0</v>
      </c>
      <c r="N22">
        <v>5</v>
      </c>
      <c r="O22">
        <f>SUM(L22/N22)</f>
        <v>0</v>
      </c>
    </row>
    <row r="23" spans="1:7" ht="12.75">
      <c r="A23" s="385" t="s">
        <v>255</v>
      </c>
      <c r="B23" s="386"/>
      <c r="C23" s="395"/>
      <c r="D23" s="395"/>
      <c r="E23" s="396"/>
      <c r="F23" s="396"/>
      <c r="G23" s="396"/>
    </row>
    <row r="24" spans="1:13" ht="12.75">
      <c r="A24" s="397" t="s">
        <v>256</v>
      </c>
      <c r="B24" s="388"/>
      <c r="C24" s="389"/>
      <c r="D24" s="390">
        <f>SUM(K24)</f>
        <v>0.0733</v>
      </c>
      <c r="E24" s="391">
        <f>SUM(B24*C24)</f>
        <v>0</v>
      </c>
      <c r="F24" s="391">
        <f>SUM(E24*D24)</f>
        <v>0</v>
      </c>
      <c r="G24" s="391">
        <f>+E24+F24</f>
        <v>0</v>
      </c>
      <c r="I24" s="431">
        <f>SUM('Year 1'!F43+'Year 2'!F43+'Year 3'!F43+'Year 4'!F43+'Year 5'!F43)</f>
        <v>0.3665</v>
      </c>
      <c r="J24">
        <v>5</v>
      </c>
      <c r="K24" s="431">
        <f>SUM(I24/J24)</f>
        <v>0.0733</v>
      </c>
      <c r="M24" s="433" t="s">
        <v>306</v>
      </c>
    </row>
    <row r="25" spans="1:7" ht="12.75">
      <c r="A25" s="385" t="s">
        <v>257</v>
      </c>
      <c r="B25" s="386"/>
      <c r="C25" s="395"/>
      <c r="D25" s="395"/>
      <c r="E25" s="396"/>
      <c r="F25" s="396"/>
      <c r="G25" s="396"/>
    </row>
    <row r="26" spans="1:13" ht="12.75">
      <c r="A26" s="397" t="s">
        <v>258</v>
      </c>
      <c r="B26" s="388"/>
      <c r="C26" s="398"/>
      <c r="D26" s="390">
        <f>SUM(K26)</f>
        <v>0.0733</v>
      </c>
      <c r="E26" s="391">
        <f>SUM(B26*C26)</f>
        <v>0</v>
      </c>
      <c r="F26" s="391">
        <f>SUM(E26*D26)</f>
        <v>0</v>
      </c>
      <c r="G26" s="391">
        <f>+E26+F26</f>
        <v>0</v>
      </c>
      <c r="I26" s="431">
        <f>SUM('Year 1'!F43+'Year 2'!F43+'Year 3'!F43+'Year 4'!F43+'Year 5'!F43)</f>
        <v>0.3665</v>
      </c>
      <c r="J26">
        <v>5</v>
      </c>
      <c r="K26" s="431">
        <f>SUM(I26/J26)</f>
        <v>0.0733</v>
      </c>
      <c r="M26" s="433" t="s">
        <v>306</v>
      </c>
    </row>
    <row r="27" spans="1:7" ht="12.75">
      <c r="A27" s="385" t="s">
        <v>259</v>
      </c>
      <c r="B27" s="386"/>
      <c r="C27" s="395"/>
      <c r="D27" s="395"/>
      <c r="E27" s="396"/>
      <c r="F27" s="396"/>
      <c r="G27" s="396"/>
    </row>
    <row r="28" spans="1:13" ht="12.75">
      <c r="A28" s="397" t="s">
        <v>301</v>
      </c>
      <c r="B28" s="388">
        <v>0</v>
      </c>
      <c r="C28" s="398">
        <v>0</v>
      </c>
      <c r="D28" s="390">
        <f>SUM(K28)</f>
        <v>0.0733</v>
      </c>
      <c r="E28" s="391">
        <f>SUM(B28*C28)</f>
        <v>0</v>
      </c>
      <c r="F28" s="391">
        <f>SUM(E28*D28)</f>
        <v>0</v>
      </c>
      <c r="G28" s="391">
        <f>+E28+F28</f>
        <v>0</v>
      </c>
      <c r="I28" s="431">
        <f>SUM('Year 1'!F43+'Year 2'!F43+'Year 3'!F43+'Year 4'!F43+'Year 5'!F43)</f>
        <v>0.3665</v>
      </c>
      <c r="J28">
        <v>5</v>
      </c>
      <c r="K28" s="431">
        <f>SUM(I28/J28)</f>
        <v>0.0733</v>
      </c>
      <c r="M28" s="433" t="s">
        <v>306</v>
      </c>
    </row>
    <row r="29" spans="1:7" ht="12.75">
      <c r="A29" s="385" t="s">
        <v>260</v>
      </c>
      <c r="B29" s="386"/>
      <c r="C29" s="395"/>
      <c r="D29" s="395"/>
      <c r="E29" s="396"/>
      <c r="F29" s="396"/>
      <c r="G29" s="396"/>
    </row>
    <row r="30" spans="1:7" ht="12.75">
      <c r="A30" s="397" t="s">
        <v>261</v>
      </c>
      <c r="B30" s="388"/>
      <c r="C30" s="398"/>
      <c r="D30" s="390">
        <f>SUM(K28)</f>
        <v>0.0733</v>
      </c>
      <c r="E30" s="391">
        <f>SUM(B30*C30)</f>
        <v>0</v>
      </c>
      <c r="F30" s="391">
        <f>SUM(E30*D30)</f>
        <v>0</v>
      </c>
      <c r="G30" s="391">
        <f>+E30+F30</f>
        <v>0</v>
      </c>
    </row>
    <row r="31" spans="1:7" ht="12.75">
      <c r="A31" s="385" t="s">
        <v>262</v>
      </c>
      <c r="B31" s="386"/>
      <c r="C31" s="395"/>
      <c r="D31" s="395"/>
      <c r="E31" s="396"/>
      <c r="F31" s="396"/>
      <c r="G31" s="396"/>
    </row>
    <row r="32" spans="1:7" ht="12.75">
      <c r="A32" s="387" t="s">
        <v>121</v>
      </c>
      <c r="B32" s="399"/>
      <c r="C32" s="400"/>
      <c r="D32" s="401"/>
      <c r="E32" s="402">
        <f>SUM(B32*C32)</f>
        <v>0</v>
      </c>
      <c r="F32" s="402">
        <f>SUM(E32*D32)</f>
        <v>0</v>
      </c>
      <c r="G32" s="391">
        <f>+E32+F32</f>
        <v>0</v>
      </c>
    </row>
    <row r="33" spans="1:7" ht="12.75">
      <c r="A33" s="470" t="s">
        <v>263</v>
      </c>
      <c r="B33" s="471"/>
      <c r="C33" s="471"/>
      <c r="D33" s="471"/>
      <c r="E33" s="471"/>
      <c r="F33" s="471"/>
      <c r="G33" s="472"/>
    </row>
    <row r="34" spans="1:7" ht="12.75">
      <c r="A34" s="403" t="s">
        <v>121</v>
      </c>
      <c r="B34" s="392"/>
      <c r="C34" s="404"/>
      <c r="D34" s="394"/>
      <c r="E34" s="405">
        <f>SUM(B34*C34)</f>
        <v>0</v>
      </c>
      <c r="F34" s="405">
        <f>SUM(E34*D34)</f>
        <v>0</v>
      </c>
      <c r="G34" s="405">
        <f>+E34+F34</f>
        <v>0</v>
      </c>
    </row>
    <row r="35" spans="1:7" ht="12.75">
      <c r="A35" s="470" t="s">
        <v>263</v>
      </c>
      <c r="B35" s="471"/>
      <c r="C35" s="471"/>
      <c r="D35" s="471"/>
      <c r="E35" s="471"/>
      <c r="F35" s="471"/>
      <c r="G35" s="472"/>
    </row>
    <row r="36" spans="1:7" ht="12.75">
      <c r="A36" s="397" t="s">
        <v>121</v>
      </c>
      <c r="B36" s="388"/>
      <c r="C36" s="398"/>
      <c r="D36" s="390"/>
      <c r="E36" s="391">
        <f>SUM(B36*C36)</f>
        <v>0</v>
      </c>
      <c r="F36" s="391">
        <f>SUM(E36*D36)</f>
        <v>0</v>
      </c>
      <c r="G36" s="391">
        <f>+E36+F36</f>
        <v>0</v>
      </c>
    </row>
    <row r="37" spans="1:7" ht="12.75">
      <c r="A37" s="470" t="s">
        <v>263</v>
      </c>
      <c r="B37" s="471"/>
      <c r="C37" s="471"/>
      <c r="D37" s="471"/>
      <c r="E37" s="471"/>
      <c r="F37" s="471"/>
      <c r="G37" s="472"/>
    </row>
    <row r="38" spans="1:7" ht="15">
      <c r="A38" s="406" t="s">
        <v>264</v>
      </c>
      <c r="B38" s="407"/>
      <c r="C38" s="408">
        <f>SUM(C18:C36)</f>
        <v>0</v>
      </c>
      <c r="D38" s="409"/>
      <c r="E38" s="410">
        <f>SUM(E18:E36)</f>
        <v>0</v>
      </c>
      <c r="F38" s="410">
        <f>SUM(F18:F36)</f>
        <v>0</v>
      </c>
      <c r="G38" s="410">
        <f>+E38+F38</f>
        <v>0</v>
      </c>
    </row>
    <row r="39" spans="1:7" ht="15">
      <c r="A39" s="411" t="s">
        <v>265</v>
      </c>
      <c r="B39" s="412"/>
      <c r="C39" s="412"/>
      <c r="D39" s="412"/>
      <c r="E39" s="413"/>
      <c r="F39" s="413"/>
      <c r="G39" s="428">
        <f>+'ODOT Work Sheet Total'!G33</f>
        <v>0</v>
      </c>
    </row>
    <row r="40" spans="1:7" ht="15">
      <c r="A40" s="411" t="s">
        <v>241</v>
      </c>
      <c r="B40" s="412"/>
      <c r="C40" s="412"/>
      <c r="D40" s="412"/>
      <c r="E40" s="410">
        <f>+E38</f>
        <v>0</v>
      </c>
      <c r="F40" s="410">
        <f>+F38</f>
        <v>0</v>
      </c>
      <c r="G40" s="410">
        <f>+G38-G39</f>
        <v>0</v>
      </c>
    </row>
    <row r="41" spans="1:7" ht="15">
      <c r="A41" s="414"/>
      <c r="B41" s="415"/>
      <c r="C41" s="415"/>
      <c r="D41" s="415"/>
      <c r="E41" s="415"/>
      <c r="F41" s="415"/>
      <c r="G41" s="416"/>
    </row>
    <row r="42" spans="1:7" ht="12.75">
      <c r="A42" s="455" t="s">
        <v>266</v>
      </c>
      <c r="B42" s="455"/>
      <c r="C42" s="455"/>
      <c r="D42" s="455"/>
      <c r="E42" s="455"/>
      <c r="F42" s="455"/>
      <c r="G42" s="455"/>
    </row>
    <row r="43" spans="1:7" ht="12.75">
      <c r="A43" s="356"/>
      <c r="B43" s="386" t="s">
        <v>267</v>
      </c>
      <c r="C43" s="417"/>
      <c r="D43" s="356"/>
      <c r="E43" s="418"/>
      <c r="F43" s="356"/>
      <c r="G43" s="356"/>
    </row>
    <row r="44" spans="1:7" ht="12.75">
      <c r="A44" s="397" t="s">
        <v>289</v>
      </c>
      <c r="B44" s="388">
        <f>+'ODOT Work Sheet Total'!F39</f>
        <v>0</v>
      </c>
      <c r="C44" s="362"/>
      <c r="D44" s="418"/>
      <c r="E44" s="356"/>
      <c r="F44" s="356"/>
      <c r="G44" s="356"/>
    </row>
    <row r="45" spans="1:7" ht="12.75">
      <c r="A45" s="397" t="s">
        <v>268</v>
      </c>
      <c r="B45" s="388"/>
      <c r="C45" s="419"/>
      <c r="D45" s="418"/>
      <c r="E45" s="356"/>
      <c r="F45" s="356"/>
      <c r="G45" s="356"/>
    </row>
    <row r="46" spans="1:7" ht="12.75">
      <c r="A46" s="397" t="s">
        <v>269</v>
      </c>
      <c r="B46" s="388"/>
      <c r="C46" s="419"/>
      <c r="D46" s="418"/>
      <c r="E46" s="356"/>
      <c r="F46" s="356"/>
      <c r="G46" s="356"/>
    </row>
    <row r="47" spans="1:7" ht="12.75">
      <c r="A47" s="397" t="s">
        <v>270</v>
      </c>
      <c r="B47" s="388"/>
      <c r="C47" s="419"/>
      <c r="D47" s="418"/>
      <c r="E47" s="356"/>
      <c r="F47" s="356"/>
      <c r="G47" s="356"/>
    </row>
    <row r="48" spans="1:7" ht="15">
      <c r="A48" s="406" t="s">
        <v>271</v>
      </c>
      <c r="B48" s="410">
        <f>SUM(B44:B47)</f>
        <v>0</v>
      </c>
      <c r="C48" s="419"/>
      <c r="D48" s="418"/>
      <c r="E48" s="356"/>
      <c r="F48" s="356"/>
      <c r="G48" s="356"/>
    </row>
    <row r="49" spans="1:7" ht="15">
      <c r="A49" s="411" t="s">
        <v>265</v>
      </c>
      <c r="B49" s="413">
        <f>+'ODOT Work Sheet Total'!G39</f>
        <v>0</v>
      </c>
      <c r="C49" s="420"/>
      <c r="D49" s="418"/>
      <c r="E49" s="356"/>
      <c r="F49" s="356"/>
      <c r="G49" s="356"/>
    </row>
    <row r="50" spans="1:7" ht="15">
      <c r="A50" s="411" t="s">
        <v>241</v>
      </c>
      <c r="B50" s="410">
        <f>B48-B49</f>
        <v>0</v>
      </c>
      <c r="C50" s="420"/>
      <c r="D50" s="418"/>
      <c r="E50" s="356"/>
      <c r="F50" s="356"/>
      <c r="G50" s="356"/>
    </row>
    <row r="51" spans="1:7" ht="15">
      <c r="A51" s="414"/>
      <c r="B51" s="415"/>
      <c r="C51" s="415"/>
      <c r="D51" s="416"/>
      <c r="E51" s="421"/>
      <c r="F51" s="418"/>
      <c r="G51" s="356"/>
    </row>
    <row r="52" spans="1:7" ht="12.75">
      <c r="A52" s="455" t="s">
        <v>272</v>
      </c>
      <c r="B52" s="455"/>
      <c r="C52" s="455"/>
      <c r="D52" s="455"/>
      <c r="E52" s="455"/>
      <c r="F52" s="455"/>
      <c r="G52" s="455"/>
    </row>
    <row r="53" spans="1:7" ht="12.75">
      <c r="A53" s="356"/>
      <c r="B53" s="386" t="s">
        <v>267</v>
      </c>
      <c r="C53" s="468" t="s">
        <v>273</v>
      </c>
      <c r="D53" s="468"/>
      <c r="E53" s="468"/>
      <c r="F53" s="468"/>
      <c r="G53" s="468"/>
    </row>
    <row r="54" spans="1:7" ht="12.75">
      <c r="A54" s="422"/>
      <c r="B54" s="423">
        <f>+'ODOT Work Sheet Total'!F37</f>
        <v>0</v>
      </c>
      <c r="C54" s="462"/>
      <c r="D54" s="463"/>
      <c r="E54" s="463"/>
      <c r="F54" s="463"/>
      <c r="G54" s="464"/>
    </row>
    <row r="55" spans="1:7" ht="15">
      <c r="A55" s="422"/>
      <c r="B55" s="423">
        <v>0</v>
      </c>
      <c r="C55" s="465"/>
      <c r="D55" s="466"/>
      <c r="E55" s="466"/>
      <c r="F55" s="466"/>
      <c r="G55" s="467"/>
    </row>
    <row r="56" spans="1:7" ht="15">
      <c r="A56" s="422"/>
      <c r="B56" s="423">
        <v>0</v>
      </c>
      <c r="C56" s="465"/>
      <c r="D56" s="466"/>
      <c r="E56" s="466"/>
      <c r="F56" s="466"/>
      <c r="G56" s="467"/>
    </row>
    <row r="57" spans="1:7" ht="15">
      <c r="A57" s="422"/>
      <c r="B57" s="423">
        <v>0</v>
      </c>
      <c r="C57" s="465"/>
      <c r="D57" s="466"/>
      <c r="E57" s="466"/>
      <c r="F57" s="466"/>
      <c r="G57" s="467"/>
    </row>
    <row r="58" spans="1:7" ht="15">
      <c r="A58" s="406" t="s">
        <v>274</v>
      </c>
      <c r="B58" s="410">
        <f>SUM(B54:B57)</f>
        <v>0</v>
      </c>
      <c r="C58" s="418"/>
      <c r="D58" s="356"/>
      <c r="E58" s="356"/>
      <c r="F58" s="356"/>
      <c r="G58" s="356"/>
    </row>
    <row r="59" spans="1:7" ht="15">
      <c r="A59" s="411" t="s">
        <v>265</v>
      </c>
      <c r="B59" s="413">
        <f>+'ODOT Work Sheet Total'!G37</f>
        <v>0</v>
      </c>
      <c r="C59" s="420"/>
      <c r="D59" s="418"/>
      <c r="E59" s="356"/>
      <c r="F59" s="356"/>
      <c r="G59" s="356"/>
    </row>
    <row r="60" spans="1:7" ht="15">
      <c r="A60" s="411" t="s">
        <v>241</v>
      </c>
      <c r="B60" s="410">
        <f>+B58-B59</f>
        <v>0</v>
      </c>
      <c r="C60" s="420"/>
      <c r="D60" s="418"/>
      <c r="E60" s="356"/>
      <c r="F60" s="356"/>
      <c r="G60" s="356"/>
    </row>
    <row r="61" spans="1:7" ht="15">
      <c r="A61" s="414"/>
      <c r="B61" s="415"/>
      <c r="C61" s="415"/>
      <c r="D61" s="416"/>
      <c r="E61" s="421"/>
      <c r="F61" s="418"/>
      <c r="G61" s="356"/>
    </row>
    <row r="62" spans="1:7" ht="12.75">
      <c r="A62" s="455" t="s">
        <v>275</v>
      </c>
      <c r="B62" s="455"/>
      <c r="C62" s="455"/>
      <c r="D62" s="455"/>
      <c r="E62" s="455"/>
      <c r="F62" s="455"/>
      <c r="G62" s="455"/>
    </row>
    <row r="63" spans="1:7" ht="12.75">
      <c r="A63" s="356"/>
      <c r="B63" s="386" t="s">
        <v>267</v>
      </c>
      <c r="C63" s="458" t="s">
        <v>276</v>
      </c>
      <c r="D63" s="458"/>
      <c r="E63" s="458"/>
      <c r="F63" s="458"/>
      <c r="G63" s="458"/>
    </row>
    <row r="64" spans="1:7" ht="12.75">
      <c r="A64" s="422"/>
      <c r="B64" s="388">
        <f>+'ODOT Work Sheet Total'!F44</f>
        <v>0</v>
      </c>
      <c r="C64" s="462"/>
      <c r="D64" s="463"/>
      <c r="E64" s="463"/>
      <c r="F64" s="463"/>
      <c r="G64" s="464"/>
    </row>
    <row r="65" spans="1:7" ht="15">
      <c r="A65" s="422"/>
      <c r="B65" s="388">
        <f>+'ODOT Work Sheet Total'!F45</f>
        <v>0</v>
      </c>
      <c r="C65" s="465"/>
      <c r="D65" s="466"/>
      <c r="E65" s="466"/>
      <c r="F65" s="466"/>
      <c r="G65" s="467"/>
    </row>
    <row r="66" spans="1:7" ht="15">
      <c r="A66" s="422"/>
      <c r="B66" s="388">
        <f>+'ODOT Work Sheet Total'!F46</f>
        <v>0</v>
      </c>
      <c r="C66" s="465"/>
      <c r="D66" s="466"/>
      <c r="E66" s="466"/>
      <c r="F66" s="466"/>
      <c r="G66" s="467"/>
    </row>
    <row r="67" spans="1:7" ht="15">
      <c r="A67" s="422"/>
      <c r="B67" s="388">
        <f>+'ODOT Work Sheet Total'!F47</f>
        <v>0</v>
      </c>
      <c r="C67" s="465"/>
      <c r="D67" s="466"/>
      <c r="E67" s="466"/>
      <c r="F67" s="466"/>
      <c r="G67" s="467"/>
    </row>
    <row r="68" spans="1:7" ht="15">
      <c r="A68" s="406" t="s">
        <v>277</v>
      </c>
      <c r="B68" s="410">
        <f>SUM(B64:B67)</f>
        <v>0</v>
      </c>
      <c r="C68" s="418"/>
      <c r="D68" s="356"/>
      <c r="E68" s="356"/>
      <c r="F68" s="356"/>
      <c r="G68" s="356"/>
    </row>
    <row r="69" spans="1:7" ht="15">
      <c r="A69" s="411" t="s">
        <v>265</v>
      </c>
      <c r="B69" s="429">
        <f>+'ODOT Work Sheet Total'!G50</f>
        <v>0</v>
      </c>
      <c r="C69" s="420"/>
      <c r="D69" s="418"/>
      <c r="E69" s="356"/>
      <c r="F69" s="356"/>
      <c r="G69" s="356"/>
    </row>
    <row r="70" spans="1:7" ht="15">
      <c r="A70" s="411" t="s">
        <v>241</v>
      </c>
      <c r="B70" s="434">
        <f>+B68-B69</f>
        <v>0</v>
      </c>
      <c r="C70" s="420"/>
      <c r="D70" s="418"/>
      <c r="E70" s="356"/>
      <c r="F70" s="356"/>
      <c r="G70" s="356"/>
    </row>
    <row r="71" spans="1:7" ht="15">
      <c r="A71" s="414"/>
      <c r="B71" s="415"/>
      <c r="C71" s="415"/>
      <c r="D71" s="416"/>
      <c r="E71" s="421"/>
      <c r="F71" s="418"/>
      <c r="G71" s="356"/>
    </row>
    <row r="72" spans="1:7" ht="12.75">
      <c r="A72" s="455" t="s">
        <v>278</v>
      </c>
      <c r="B72" s="455"/>
      <c r="C72" s="455"/>
      <c r="D72" s="455"/>
      <c r="E72" s="455"/>
      <c r="F72" s="455"/>
      <c r="G72" s="455"/>
    </row>
    <row r="73" spans="1:7" ht="12.75">
      <c r="A73" s="356"/>
      <c r="B73" s="386" t="s">
        <v>267</v>
      </c>
      <c r="C73" s="458" t="s">
        <v>279</v>
      </c>
      <c r="D73" s="458"/>
      <c r="E73" s="458"/>
      <c r="F73" s="458"/>
      <c r="G73" s="458"/>
    </row>
    <row r="74" spans="1:7" ht="12.75">
      <c r="A74" s="422" t="s">
        <v>280</v>
      </c>
      <c r="B74" s="388">
        <f>+'ODOT Work Sheet Total'!F35</f>
        <v>0</v>
      </c>
      <c r="C74" s="459"/>
      <c r="D74" s="460"/>
      <c r="E74" s="460"/>
      <c r="F74" s="460"/>
      <c r="G74" s="461"/>
    </row>
    <row r="75" spans="1:7" ht="12.75">
      <c r="A75" s="422" t="s">
        <v>281</v>
      </c>
      <c r="B75" s="388"/>
      <c r="C75" s="459"/>
      <c r="D75" s="460"/>
      <c r="E75" s="460"/>
      <c r="F75" s="460"/>
      <c r="G75" s="461"/>
    </row>
    <row r="76" spans="1:7" ht="12.75">
      <c r="A76" s="422" t="s">
        <v>282</v>
      </c>
      <c r="B76" s="388"/>
      <c r="C76" s="459"/>
      <c r="D76" s="460"/>
      <c r="E76" s="460"/>
      <c r="F76" s="460"/>
      <c r="G76" s="461"/>
    </row>
    <row r="77" spans="1:7" ht="12.75">
      <c r="A77" s="422" t="s">
        <v>283</v>
      </c>
      <c r="B77" s="388"/>
      <c r="C77" s="459"/>
      <c r="D77" s="460"/>
      <c r="E77" s="460"/>
      <c r="F77" s="460"/>
      <c r="G77" s="461"/>
    </row>
    <row r="78" spans="1:7" ht="15">
      <c r="A78" s="406" t="s">
        <v>284</v>
      </c>
      <c r="B78" s="410">
        <f>SUM(B74:B77)</f>
        <v>0</v>
      </c>
      <c r="C78" s="418"/>
      <c r="D78" s="356"/>
      <c r="E78" s="356"/>
      <c r="F78" s="356"/>
      <c r="G78" s="356"/>
    </row>
    <row r="79" spans="1:7" ht="15">
      <c r="A79" s="411" t="s">
        <v>265</v>
      </c>
      <c r="B79" s="413">
        <f>+'ODOT Work Sheet Total'!G35</f>
        <v>0</v>
      </c>
      <c r="C79" s="420"/>
      <c r="D79" s="418"/>
      <c r="E79" s="356"/>
      <c r="F79" s="356"/>
      <c r="G79" s="356"/>
    </row>
    <row r="80" spans="1:7" ht="15">
      <c r="A80" s="411" t="s">
        <v>241</v>
      </c>
      <c r="B80" s="410">
        <f>+B78-B79</f>
        <v>0</v>
      </c>
      <c r="C80" s="420"/>
      <c r="D80" s="418"/>
      <c r="E80" s="356"/>
      <c r="F80" s="356"/>
      <c r="G80" s="356"/>
    </row>
    <row r="81" spans="1:7" ht="15">
      <c r="A81" s="414"/>
      <c r="B81" s="415"/>
      <c r="C81" s="415"/>
      <c r="D81" s="416"/>
      <c r="E81" s="421"/>
      <c r="F81" s="418"/>
      <c r="G81" s="356"/>
    </row>
    <row r="82" spans="1:7" ht="15">
      <c r="A82" s="414"/>
      <c r="B82" s="415"/>
      <c r="C82" s="415"/>
      <c r="D82" s="416"/>
      <c r="E82" s="421"/>
      <c r="F82" s="418"/>
      <c r="G82" s="356"/>
    </row>
    <row r="83" spans="1:7" ht="12.75">
      <c r="A83" s="455" t="s">
        <v>285</v>
      </c>
      <c r="B83" s="455"/>
      <c r="C83" s="455"/>
      <c r="D83" s="455"/>
      <c r="E83" s="455"/>
      <c r="F83" s="455"/>
      <c r="G83" s="455"/>
    </row>
    <row r="84" spans="1:7" ht="12.75">
      <c r="A84" s="386" t="s">
        <v>286</v>
      </c>
      <c r="B84" s="386" t="s">
        <v>267</v>
      </c>
      <c r="C84" s="424"/>
      <c r="D84" s="424"/>
      <c r="E84" s="356"/>
      <c r="F84" s="356"/>
      <c r="G84" s="356"/>
    </row>
    <row r="85" spans="1:7" ht="12.75">
      <c r="A85" s="435">
        <f>'Year 1'!F67</f>
        <v>0.605</v>
      </c>
      <c r="B85" s="388">
        <f>+G40</f>
        <v>0</v>
      </c>
      <c r="C85" s="456" t="s">
        <v>290</v>
      </c>
      <c r="D85" s="456"/>
      <c r="E85" s="456"/>
      <c r="F85" s="456"/>
      <c r="G85" s="456"/>
    </row>
    <row r="86" spans="1:7" ht="15">
      <c r="A86" s="406" t="s">
        <v>287</v>
      </c>
      <c r="B86" s="430">
        <f>SUM(A85*B85)</f>
        <v>0</v>
      </c>
      <c r="C86" s="418"/>
      <c r="D86" s="356"/>
      <c r="E86" s="356"/>
      <c r="F86" s="356"/>
      <c r="G86" s="356"/>
    </row>
    <row r="87" spans="1:7" ht="15">
      <c r="A87" s="411" t="s">
        <v>265</v>
      </c>
      <c r="B87" s="429">
        <f>+'ODOT Work Sheet Total'!G54</f>
        <v>0</v>
      </c>
      <c r="C87" s="420"/>
      <c r="D87" s="418"/>
      <c r="E87" s="356"/>
      <c r="F87" s="356"/>
      <c r="G87" s="356"/>
    </row>
    <row r="88" spans="1:7" ht="15">
      <c r="A88" s="411" t="s">
        <v>241</v>
      </c>
      <c r="B88" s="430">
        <f>+'ODOT Work Sheet Total'!F54</f>
        <v>0</v>
      </c>
      <c r="C88" s="420"/>
      <c r="D88" s="418"/>
      <c r="E88" s="356"/>
      <c r="F88" s="356"/>
      <c r="G88" s="356"/>
    </row>
    <row r="89" spans="1:7" ht="15">
      <c r="A89" s="425"/>
      <c r="B89" s="426"/>
      <c r="C89" s="420"/>
      <c r="D89" s="418"/>
      <c r="E89" s="356"/>
      <c r="F89" s="356"/>
      <c r="G89" s="356"/>
    </row>
  </sheetData>
  <sheetProtection/>
  <mergeCells count="33">
    <mergeCell ref="B2:E2"/>
    <mergeCell ref="B3:C3"/>
    <mergeCell ref="B5:D5"/>
    <mergeCell ref="B6:D6"/>
    <mergeCell ref="B7:D7"/>
    <mergeCell ref="A14:G14"/>
    <mergeCell ref="C57:G57"/>
    <mergeCell ref="A15:G15"/>
    <mergeCell ref="A16:G16"/>
    <mergeCell ref="A33:G33"/>
    <mergeCell ref="A35:G35"/>
    <mergeCell ref="A37:G37"/>
    <mergeCell ref="A42:G42"/>
    <mergeCell ref="C63:G63"/>
    <mergeCell ref="C64:G64"/>
    <mergeCell ref="C65:G65"/>
    <mergeCell ref="C66:G66"/>
    <mergeCell ref="C67:G67"/>
    <mergeCell ref="A52:G52"/>
    <mergeCell ref="C53:G53"/>
    <mergeCell ref="C54:G54"/>
    <mergeCell ref="C55:G55"/>
    <mergeCell ref="C56:G56"/>
    <mergeCell ref="A83:G83"/>
    <mergeCell ref="C85:G85"/>
    <mergeCell ref="A1:G1"/>
    <mergeCell ref="A72:G72"/>
    <mergeCell ref="C73:G73"/>
    <mergeCell ref="C74:G74"/>
    <mergeCell ref="C75:G75"/>
    <mergeCell ref="C76:G76"/>
    <mergeCell ref="C77:G77"/>
    <mergeCell ref="A62:G62"/>
  </mergeCells>
  <hyperlinks>
    <hyperlink ref="A15" r:id="rId1" display="DAS Intern Rate 2013"/>
    <hyperlink ref="A15:G15" r:id="rId2" display="Current DAS Intern Rates"/>
  </hyperlinks>
  <printOptions/>
  <pageMargins left="0.7" right="0.7" top="0.75" bottom="0.75" header="0.3" footer="0.3"/>
  <pageSetup horizontalDpi="600" verticalDpi="600" orientation="portrait" r:id="rId3"/>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R62"/>
  <sheetViews>
    <sheetView zoomScalePageLayoutView="0" workbookViewId="0" topLeftCell="A1">
      <pane xSplit="2" ySplit="5" topLeftCell="C6" activePane="bottomRight" state="frozen"/>
      <selection pane="topLeft" activeCell="L56" sqref="L56"/>
      <selection pane="topRight" activeCell="L56" sqref="L56"/>
      <selection pane="bottomLeft" activeCell="L56" sqref="L56"/>
      <selection pane="bottomRight" activeCell="F19" sqref="F19"/>
    </sheetView>
  </sheetViews>
  <sheetFormatPr defaultColWidth="9.33203125" defaultRowHeight="12" customHeight="1"/>
  <cols>
    <col min="1" max="1" width="2.5" style="10" customWidth="1"/>
    <col min="2" max="2" width="32.83203125" style="16" customWidth="1"/>
    <col min="3" max="3" width="10.83203125" style="16" customWidth="1"/>
    <col min="4" max="4" width="2.5" style="14" customWidth="1"/>
    <col min="5" max="5" width="12.33203125" style="14" customWidth="1"/>
    <col min="6" max="6" width="12.83203125" style="14" customWidth="1"/>
    <col min="7" max="7" width="12.83203125" style="15" customWidth="1"/>
    <col min="8" max="8" width="12.83203125" style="16" customWidth="1"/>
    <col min="9" max="9" width="9.33203125" style="16" customWidth="1"/>
    <col min="10" max="10" width="13.83203125" style="16" bestFit="1" customWidth="1"/>
    <col min="11" max="16384" width="9.33203125" style="16" customWidth="1"/>
  </cols>
  <sheetData>
    <row r="1" spans="2:7" ht="12" customHeight="1">
      <c r="B1" s="211" t="s">
        <v>50</v>
      </c>
      <c r="C1" s="208">
        <f>SUM(Rates!E2)</f>
        <v>43831</v>
      </c>
      <c r="D1" s="210" t="s">
        <v>51</v>
      </c>
      <c r="E1" s="209">
        <f>SUM(Rates!G2)</f>
        <v>45291</v>
      </c>
      <c r="F1"/>
      <c r="G1"/>
    </row>
    <row r="2" spans="2:6" ht="12" customHeight="1">
      <c r="B2"/>
      <c r="C2"/>
      <c r="D2" s="207" t="s">
        <v>2</v>
      </c>
      <c r="E2" s="207"/>
      <c r="F2" s="17"/>
    </row>
    <row r="3" spans="2:18" ht="12" customHeight="1">
      <c r="B3" s="83"/>
      <c r="C3" s="83"/>
      <c r="D3" s="17"/>
      <c r="E3" s="17"/>
      <c r="F3" s="84" t="s">
        <v>12</v>
      </c>
      <c r="G3" s="85"/>
      <c r="H3" s="86"/>
      <c r="N3" s="106"/>
      <c r="O3" s="106"/>
      <c r="P3" s="106"/>
      <c r="Q3" s="106"/>
      <c r="R3" s="106"/>
    </row>
    <row r="4" spans="2:10" ht="12" customHeight="1">
      <c r="B4" s="63"/>
      <c r="C4" s="63"/>
      <c r="D4" s="81" t="s">
        <v>52</v>
      </c>
      <c r="E4" s="81"/>
      <c r="F4" s="90" t="s">
        <v>15</v>
      </c>
      <c r="G4" s="96" t="s">
        <v>16</v>
      </c>
      <c r="H4" s="99" t="s">
        <v>17</v>
      </c>
      <c r="J4" s="16" t="s">
        <v>15</v>
      </c>
    </row>
    <row r="5" spans="1:10" ht="12" customHeight="1">
      <c r="A5" s="110" t="s">
        <v>18</v>
      </c>
      <c r="B5" s="111" t="s">
        <v>19</v>
      </c>
      <c r="C5" s="111"/>
      <c r="D5" s="25"/>
      <c r="E5" s="25"/>
      <c r="F5" s="100" t="s">
        <v>22</v>
      </c>
      <c r="G5" s="101" t="s">
        <v>23</v>
      </c>
      <c r="H5" s="101" t="s">
        <v>24</v>
      </c>
      <c r="J5" s="16" t="s">
        <v>21</v>
      </c>
    </row>
    <row r="6" spans="1:8" ht="12" customHeight="1">
      <c r="A6" s="110"/>
      <c r="B6" s="112" t="s">
        <v>25</v>
      </c>
      <c r="C6" s="111"/>
      <c r="D6" s="25"/>
      <c r="E6" s="25"/>
      <c r="F6" s="87"/>
      <c r="G6" s="94"/>
      <c r="H6" s="98"/>
    </row>
    <row r="7" spans="1:8" ht="12" customHeight="1">
      <c r="A7" s="103"/>
      <c r="B7" s="348">
        <f>SUM('Year 1'!C9)</f>
        <v>0</v>
      </c>
      <c r="C7" s="112"/>
      <c r="D7" s="7"/>
      <c r="E7" s="7"/>
      <c r="F7" s="88">
        <f>SUM('Year 1'!P9+'Year 2'!P9+'Year 3'!P9+'Year 4'!P9+'Year 5'!P9)</f>
        <v>0</v>
      </c>
      <c r="G7" s="88">
        <f>SUM('Year 1'!Q9+'Year 2'!Q9+'Year 3'!Q9+'Year 4'!Q9+'Year 5'!Q9)</f>
        <v>0</v>
      </c>
      <c r="H7" s="88">
        <f>SUM('Year 1'!R9+'Year 2'!R9+'Year 3'!R9+'Year 4'!R9+'Year 5'!R9)</f>
        <v>0</v>
      </c>
    </row>
    <row r="8" spans="1:8" ht="12" customHeight="1">
      <c r="A8" s="103"/>
      <c r="B8" s="348">
        <f>SUM('Year 1'!C10)</f>
        <v>0</v>
      </c>
      <c r="C8" s="112"/>
      <c r="D8" s="7"/>
      <c r="E8" s="7"/>
      <c r="F8" s="88">
        <f>SUM('Year 1'!P10+'Year 2'!P10+'Year 3'!P10+'Year 4'!P10+'Year 5'!P10)</f>
        <v>0</v>
      </c>
      <c r="G8" s="88">
        <f>SUM('Year 1'!Q10+'Year 2'!Q10+'Year 3'!Q10+'Year 4'!Q10+'Year 5'!Q10)</f>
        <v>0</v>
      </c>
      <c r="H8" s="88">
        <f>SUM('Year 1'!R10+'Year 2'!R10+'Year 3'!R10+'Year 4'!R10+'Year 5'!R10)</f>
        <v>0</v>
      </c>
    </row>
    <row r="9" spans="1:8" ht="12" customHeight="1">
      <c r="A9" s="103"/>
      <c r="B9" s="348">
        <f>SUM('Year 1'!C11)</f>
        <v>0</v>
      </c>
      <c r="C9" s="112"/>
      <c r="D9" s="7"/>
      <c r="E9" s="7"/>
      <c r="F9" s="88">
        <f>SUM('Year 1'!P11+'Year 2'!P11+'Year 3'!P11+'Year 4'!P11+'Year 5'!P11)</f>
        <v>0</v>
      </c>
      <c r="G9" s="88">
        <f>SUM('Year 1'!Q11+'Year 2'!Q11+'Year 3'!Q11+'Year 4'!Q11+'Year 5'!Q11)</f>
        <v>0</v>
      </c>
      <c r="H9" s="88">
        <f>SUM('Year 1'!R11+'Year 2'!R11+'Year 3'!R11+'Year 4'!R11+'Year 5'!R11)</f>
        <v>0</v>
      </c>
    </row>
    <row r="10" spans="1:9" ht="12" customHeight="1">
      <c r="A10" s="103"/>
      <c r="B10" s="348">
        <f>SUM('Year 1'!C13)</f>
        <v>0</v>
      </c>
      <c r="C10" s="112"/>
      <c r="D10" s="7"/>
      <c r="E10" s="7"/>
      <c r="F10" s="88">
        <f>SUM('Year 1'!P13+'Year 2'!P13+'Year 3'!P13+'Year 4'!P13+'Year 5'!P13)</f>
        <v>0</v>
      </c>
      <c r="G10" s="88">
        <f>SUM('Year 1'!Q13+'Year 2'!Q13+'Year 3'!Q13+'Year 4'!Q13+'Year 5'!Q13)</f>
        <v>0</v>
      </c>
      <c r="H10" s="88">
        <f>SUM('Year 1'!R13+'Year 2'!R13+'Year 3'!R13+'Year 4'!R13+'Year 5'!R13)</f>
        <v>0</v>
      </c>
      <c r="I10" s="294" t="s">
        <v>291</v>
      </c>
    </row>
    <row r="11" spans="1:9" ht="12" customHeight="1">
      <c r="A11" s="103"/>
      <c r="B11" s="348">
        <f>SUM('Year 1'!C14)</f>
        <v>0</v>
      </c>
      <c r="C11" s="112"/>
      <c r="D11" s="7"/>
      <c r="E11" s="7"/>
      <c r="F11" s="351">
        <f>SUM('Year 1'!P13+'Year 2'!P13+'Year 3'!P13+'Year 4'!P13+'Year 5'!P13)</f>
        <v>0</v>
      </c>
      <c r="G11" s="351">
        <f>SUM('Year 1'!Q13+'Year 2'!Q13+'Year 3'!Q13+'Year 4'!Q13+'Year 5'!Q13)</f>
        <v>0</v>
      </c>
      <c r="H11" s="351">
        <f>SUM('Year 1'!R13+'Year 2'!R13+'Year 3'!R13+'Year 4'!R13+'Year 5'!R13)</f>
        <v>0</v>
      </c>
      <c r="I11" s="294" t="s">
        <v>291</v>
      </c>
    </row>
    <row r="12" spans="1:8" ht="12" customHeight="1">
      <c r="A12" s="103"/>
      <c r="B12" s="244" t="s">
        <v>177</v>
      </c>
      <c r="C12" s="112"/>
      <c r="D12" s="7"/>
      <c r="E12" s="7"/>
      <c r="F12" s="350">
        <f>SUM(F7:F11)</f>
        <v>0</v>
      </c>
      <c r="G12" s="350">
        <f>SUM(G7:G11)</f>
        <v>0</v>
      </c>
      <c r="H12" s="350">
        <f>SUM(H7:H11)</f>
        <v>0</v>
      </c>
    </row>
    <row r="13" spans="1:13" ht="12" customHeight="1">
      <c r="A13" s="103"/>
      <c r="B13" s="113"/>
      <c r="C13" s="113"/>
      <c r="D13" s="30"/>
      <c r="E13" s="30"/>
      <c r="F13" s="91"/>
      <c r="G13" s="88"/>
      <c r="H13" s="97"/>
      <c r="M13" s="353"/>
    </row>
    <row r="14" spans="1:8" ht="12" customHeight="1">
      <c r="A14" s="103" t="s">
        <v>27</v>
      </c>
      <c r="B14" s="114" t="s">
        <v>28</v>
      </c>
      <c r="C14" s="114"/>
      <c r="D14" s="21"/>
      <c r="E14" s="21"/>
      <c r="F14" s="92"/>
      <c r="G14" s="88"/>
      <c r="H14" s="97"/>
    </row>
    <row r="15" spans="1:8" ht="12" customHeight="1">
      <c r="A15" s="103"/>
      <c r="B15" s="106" t="s">
        <v>181</v>
      </c>
      <c r="C15" s="112"/>
      <c r="D15" s="77"/>
      <c r="E15" s="77"/>
      <c r="F15" s="88">
        <f>SUM('Year 1'!P22+'Year 2'!P22+'Year 3'!P22+'Year 4'!P22+'Year 5'!P22)</f>
        <v>0</v>
      </c>
      <c r="G15" s="88">
        <f>SUM('Year 1'!Q22+'Year 2'!Q22+'Year 3'!Q22+'Year 4'!Q22+'Year 5'!Q22)</f>
        <v>0</v>
      </c>
      <c r="H15" s="88">
        <f>SUM('Year 1'!R22+'Year 2'!R22+'Year 3'!R22+'Year 4'!R22+'Year 5'!R22)</f>
        <v>0</v>
      </c>
    </row>
    <row r="16" spans="1:8" ht="12" customHeight="1">
      <c r="A16" s="103"/>
      <c r="B16" s="104"/>
      <c r="C16" s="104"/>
      <c r="D16" s="78"/>
      <c r="E16" s="78"/>
      <c r="F16" s="93"/>
      <c r="G16" s="88"/>
      <c r="H16" s="97"/>
    </row>
    <row r="17" spans="1:8" ht="12" customHeight="1">
      <c r="A17" s="103"/>
      <c r="B17" s="122" t="s">
        <v>122</v>
      </c>
      <c r="C17" s="115"/>
      <c r="D17" s="76"/>
      <c r="E17" s="76"/>
      <c r="F17" s="88">
        <f>SUM('Year 1'!P27+'Year 2'!P27+'Year 3'!P27+'Year 4'!P27+'Year 5'!P27)</f>
        <v>0</v>
      </c>
      <c r="G17" s="88">
        <f>SUM('Year 1'!Q27+'Year 2'!Q27+'Year 3'!Q27+'Year 4'!Q27+'Year 5'!Q27)</f>
        <v>0</v>
      </c>
      <c r="H17" s="88">
        <f>SUM('Year 1'!R27+'Year 2'!R27+'Year 3'!R27+'Year 4'!R27+'Year 5'!R27)</f>
        <v>0</v>
      </c>
    </row>
    <row r="18" spans="1:8" ht="12" customHeight="1">
      <c r="A18" s="103"/>
      <c r="B18" s="104"/>
      <c r="C18" s="104"/>
      <c r="D18" s="78"/>
      <c r="E18" s="78"/>
      <c r="F18" s="93"/>
      <c r="G18" s="88"/>
      <c r="H18" s="97"/>
    </row>
    <row r="19" spans="1:8" ht="12" customHeight="1">
      <c r="A19" s="103"/>
      <c r="B19" s="247" t="s">
        <v>29</v>
      </c>
      <c r="C19" s="115"/>
      <c r="D19" s="23"/>
      <c r="E19" s="23"/>
      <c r="F19" s="88">
        <f>SUM('Year 1'!P32+'Year 2'!P32+'Year 3'!P32+'Year 4'!P32+'Year 5'!P32)</f>
        <v>0</v>
      </c>
      <c r="G19" s="88">
        <f>SUM('Year 1'!Q32+'Year 2'!Q32+'Year 3'!Q32+'Year 4'!Q32+'Year 5'!Q32)</f>
        <v>0</v>
      </c>
      <c r="H19" s="88">
        <f>SUM('Year 1'!R32+'Year 2'!R32+'Year 3'!R32+'Year 4'!R32+'Year 5'!R32)</f>
        <v>0</v>
      </c>
    </row>
    <row r="20" spans="1:8" ht="12" customHeight="1">
      <c r="A20" s="103"/>
      <c r="B20" s="115"/>
      <c r="C20" s="115"/>
      <c r="D20" s="23"/>
      <c r="E20" s="23"/>
      <c r="F20" s="89"/>
      <c r="G20" s="95"/>
      <c r="H20" s="98"/>
    </row>
    <row r="21" spans="1:8" s="31" customFormat="1" ht="12" customHeight="1">
      <c r="A21" s="103"/>
      <c r="B21" s="139" t="s">
        <v>54</v>
      </c>
      <c r="C21" s="139"/>
      <c r="D21" s="59"/>
      <c r="E21" s="59"/>
      <c r="F21" s="135">
        <f>SUM(F12+F15+F17+F19)</f>
        <v>0</v>
      </c>
      <c r="G21" s="135">
        <f>SUM(G12+G15+G17+G19)</f>
        <v>0</v>
      </c>
      <c r="H21" s="135">
        <f>SUM(H12+H15+H17+H19)</f>
        <v>0</v>
      </c>
    </row>
    <row r="22" spans="1:8" ht="12" customHeight="1">
      <c r="A22" s="103"/>
      <c r="B22" s="114"/>
      <c r="C22" s="114"/>
      <c r="D22" s="116"/>
      <c r="E22" s="116"/>
      <c r="F22" s="105"/>
      <c r="G22" s="107"/>
      <c r="H22" s="106"/>
    </row>
    <row r="23" spans="1:8" ht="12" customHeight="1">
      <c r="A23" s="103" t="s">
        <v>31</v>
      </c>
      <c r="B23" s="114" t="s">
        <v>4</v>
      </c>
      <c r="C23" s="114"/>
      <c r="D23" s="114"/>
      <c r="E23" s="114"/>
      <c r="F23" s="228"/>
      <c r="G23" s="230"/>
      <c r="H23" s="246"/>
    </row>
    <row r="24" spans="1:9" ht="12" customHeight="1">
      <c r="A24" s="103"/>
      <c r="B24" s="106" t="s">
        <v>101</v>
      </c>
      <c r="C24" s="106"/>
      <c r="D24" s="75"/>
      <c r="E24" s="75"/>
      <c r="F24" s="227">
        <f>SUM('Year 1'!P37+'Year 2'!P37+'Year 3'!P37+'Year 4'!P37+'Year 5'!P37)</f>
        <v>0</v>
      </c>
      <c r="G24" s="227">
        <f>SUM('Year 1'!Q37+'Year 2'!Q37+'Year 3'!Q37+'Year 4'!Q37+'Year 5'!Q37)</f>
        <v>0</v>
      </c>
      <c r="H24" s="227">
        <f>SUM('Year 1'!R37+'Year 2'!R37+'Year 3'!R37+'Year 4'!R37+'Year 5'!R37)</f>
        <v>0</v>
      </c>
      <c r="I24" s="7"/>
    </row>
    <row r="25" spans="1:9" ht="12" customHeight="1">
      <c r="A25" s="103"/>
      <c r="B25" s="106" t="s">
        <v>179</v>
      </c>
      <c r="C25" s="106"/>
      <c r="D25" s="75"/>
      <c r="E25" s="75"/>
      <c r="F25" s="227">
        <f>SUM('Year 1'!P38+'Year 2'!P38+'Year 3'!P38+'Year 4'!P38+'Year 5'!P38)</f>
        <v>0</v>
      </c>
      <c r="G25" s="227">
        <f>SUM('Year 1'!Q38+'Year 2'!Q38+'Year 3'!Q38+'Year 4'!Q38+'Year 5'!Q38)</f>
        <v>0</v>
      </c>
      <c r="H25" s="227">
        <f>SUM('Year 1'!R38+'Year 2'!R38+'Year 3'!R38+'Year 4'!R38+'Year 5'!R38)</f>
        <v>0</v>
      </c>
      <c r="I25" s="7"/>
    </row>
    <row r="26" spans="1:9" ht="12" customHeight="1">
      <c r="A26" s="103"/>
      <c r="B26" s="106" t="s">
        <v>179</v>
      </c>
      <c r="C26" s="106"/>
      <c r="D26" s="75"/>
      <c r="E26" s="75"/>
      <c r="F26" s="227">
        <f>SUM('Year 1'!P39+'Year 2'!P39+'Year 3'!P39+'Year 4'!P39+'Year 5'!P39)</f>
        <v>0</v>
      </c>
      <c r="G26" s="227">
        <f>SUM('Year 1'!Q39+'Year 2'!Q39+'Year 3'!Q39+'Year 4'!Q39+'Year 5'!Q39)</f>
        <v>0</v>
      </c>
      <c r="H26" s="227">
        <f>SUM('Year 1'!R39+'Year 2'!R39+'Year 3'!R39+'Year 4'!R39+'Year 5'!R39)</f>
        <v>0</v>
      </c>
      <c r="I26" s="7"/>
    </row>
    <row r="27" spans="1:9" ht="12" customHeight="1">
      <c r="A27" s="103"/>
      <c r="B27" s="349" t="s">
        <v>222</v>
      </c>
      <c r="C27" s="106"/>
      <c r="D27" s="75"/>
      <c r="E27" s="75"/>
      <c r="F27" s="227">
        <f>SUM('Year 1'!P40+'Year 2'!P40+'Year 3'!P40+'Year 4'!P40+'Year 5'!P40)</f>
        <v>0</v>
      </c>
      <c r="G27" s="227">
        <f>SUM('Year 1'!Q40+'Year 2'!Q40+'Year 3'!Q40+'Year 4'!Q40+'Year 5'!Q40)</f>
        <v>0</v>
      </c>
      <c r="H27" s="227">
        <f>SUM('Year 1'!R40+'Year 2'!R40+'Year 3'!R40+'Year 4'!R40+'Year 5'!R40)</f>
        <v>0</v>
      </c>
      <c r="I27" s="7"/>
    </row>
    <row r="28" spans="1:9" ht="12" customHeight="1">
      <c r="A28" s="103"/>
      <c r="B28" s="106" t="s">
        <v>120</v>
      </c>
      <c r="C28" s="106"/>
      <c r="D28" s="79"/>
      <c r="E28" s="79"/>
      <c r="F28" s="227">
        <f>SUM('Year 1'!P41+'Year 2'!P41+'Year 3'!P41+'Year 4'!P41+'Year 5'!P41)</f>
        <v>0</v>
      </c>
      <c r="G28" s="227">
        <f>SUM('Year 1'!Q41+'Year 2'!Q41+'Year 3'!Q41+'Year 4'!Q41+'Year 5'!Q41)</f>
        <v>0</v>
      </c>
      <c r="H28" s="227">
        <f>SUM('Year 1'!R41+'Year 2'!R41+'Year 3'!R41+'Year 4'!R41+'Year 5'!R41)</f>
        <v>0</v>
      </c>
      <c r="I28" s="7"/>
    </row>
    <row r="29" spans="1:9" ht="12" customHeight="1">
      <c r="A29" s="103"/>
      <c r="B29" s="106" t="s">
        <v>122</v>
      </c>
      <c r="C29" s="106"/>
      <c r="D29" s="79"/>
      <c r="E29" s="79"/>
      <c r="F29" s="227">
        <f>SUM('Year 1'!P42+'Year 2'!P42+'Year 3'!P42+'Year 4'!P42+'Year 5'!P42)</f>
        <v>0</v>
      </c>
      <c r="G29" s="227">
        <f>SUM('Year 1'!Q42+'Year 2'!Q42+'Year 3'!Q42+'Year 4'!Q42+'Year 5'!Q42)</f>
        <v>0</v>
      </c>
      <c r="H29" s="227">
        <f>SUM('Year 1'!R42+'Year 2'!R42+'Year 3'!R42+'Year 4'!R42+'Year 5'!R42)</f>
        <v>0</v>
      </c>
      <c r="I29" s="229"/>
    </row>
    <row r="30" spans="1:9" ht="12" customHeight="1">
      <c r="A30" s="103"/>
      <c r="B30" s="106" t="s">
        <v>29</v>
      </c>
      <c r="C30" s="106"/>
      <c r="D30" s="80"/>
      <c r="E30" s="80"/>
      <c r="F30" s="227">
        <f>SUM('Year 1'!P43+'Year 2'!P43+'Year 3'!P43+'Year 4'!P43+'Year 5'!P43)</f>
        <v>0</v>
      </c>
      <c r="G30" s="227">
        <f>SUM('Year 1'!Q43+'Year 2'!Q43+'Year 3'!Q43+'Year 4'!Q43+'Year 5'!Q43)</f>
        <v>0</v>
      </c>
      <c r="H30" s="227">
        <f>SUM('Year 1'!R43+'Year 2'!R43+'Year 3'!R43+'Year 4'!R43+'Year 5'!R43)</f>
        <v>0</v>
      </c>
      <c r="I30" s="229"/>
    </row>
    <row r="31" spans="1:9" s="31" customFormat="1" ht="12" customHeight="1">
      <c r="A31" s="103"/>
      <c r="B31" s="140" t="s">
        <v>55</v>
      </c>
      <c r="C31" s="140"/>
      <c r="D31" s="59"/>
      <c r="E31" s="59"/>
      <c r="F31" s="135">
        <f>SUM(F24:F30)</f>
        <v>0</v>
      </c>
      <c r="G31" s="135">
        <f>SUM(G24:G30)</f>
        <v>0</v>
      </c>
      <c r="H31" s="135">
        <f>SUM(H24:H30)</f>
        <v>0</v>
      </c>
      <c r="I31" s="82"/>
    </row>
    <row r="32" spans="1:8" s="38" customFormat="1" ht="12" customHeight="1">
      <c r="A32" s="117"/>
      <c r="B32" s="118"/>
      <c r="C32" s="118"/>
      <c r="D32" s="118"/>
      <c r="E32" s="118"/>
      <c r="F32" s="118"/>
      <c r="G32" s="118"/>
      <c r="H32" s="118"/>
    </row>
    <row r="33" spans="1:8" s="41" customFormat="1" ht="12" customHeight="1">
      <c r="A33" s="119"/>
      <c r="B33" s="120" t="s">
        <v>56</v>
      </c>
      <c r="C33" s="120"/>
      <c r="D33" s="59"/>
      <c r="E33" s="59"/>
      <c r="F33" s="135">
        <f>F21+F31</f>
        <v>0</v>
      </c>
      <c r="G33" s="135">
        <f>G21+G31</f>
        <v>0</v>
      </c>
      <c r="H33" s="135">
        <f>H21+H31</f>
        <v>0</v>
      </c>
    </row>
    <row r="34" spans="1:9" s="38" customFormat="1" ht="12" customHeight="1">
      <c r="A34" s="117"/>
      <c r="B34" s="118"/>
      <c r="C34" s="118"/>
      <c r="D34" s="118"/>
      <c r="E34" s="118"/>
      <c r="F34" s="118"/>
      <c r="G34" s="145"/>
      <c r="H34" s="118"/>
      <c r="I34" s="118"/>
    </row>
    <row r="35" spans="1:8" s="31" customFormat="1" ht="12" customHeight="1">
      <c r="A35" s="103" t="s">
        <v>36</v>
      </c>
      <c r="B35" s="114" t="s">
        <v>1</v>
      </c>
      <c r="C35" s="114"/>
      <c r="D35" s="45"/>
      <c r="E35" s="45"/>
      <c r="F35" s="223">
        <f>SUM('Year 1'!P48+'Year 2'!P48+'Year 3'!P48+'Year 4'!P48+'Year 5'!P48)</f>
        <v>0</v>
      </c>
      <c r="G35" s="223">
        <f>SUM('Year 1'!Q48+'Year 2'!Q48+'Year 3'!Q48+'Year 4'!Q48+'Year 5'!Q48)</f>
        <v>0</v>
      </c>
      <c r="H35" s="223">
        <f>SUM('Year 1'!R48+'Year 2'!R48+'Year 3'!R48+'Year 4'!R48+'Year 5'!R48)</f>
        <v>0</v>
      </c>
    </row>
    <row r="36" spans="1:9" s="31" customFormat="1" ht="12" customHeight="1">
      <c r="A36" s="103"/>
      <c r="B36" s="114"/>
      <c r="C36" s="114"/>
      <c r="D36" s="114"/>
      <c r="E36" s="114"/>
      <c r="F36" s="114"/>
      <c r="G36" s="109"/>
      <c r="H36" s="114"/>
      <c r="I36" s="114"/>
    </row>
    <row r="37" spans="1:8" s="47" customFormat="1" ht="12" customHeight="1">
      <c r="A37" s="103" t="s">
        <v>37</v>
      </c>
      <c r="B37" s="121" t="s">
        <v>0</v>
      </c>
      <c r="C37" s="121"/>
      <c r="D37" s="45"/>
      <c r="E37" s="45"/>
      <c r="F37" s="223">
        <f>SUM('Year 1'!P50+'Year 2'!P50+'Year 3'!P50+'Year 4'!P50+'Year 5'!P50)</f>
        <v>0</v>
      </c>
      <c r="G37" s="223">
        <f>SUM('Year 1'!Q50+'Year 2'!Q50+'Year 3'!Q50+'Year 4'!Q50+'Year 5'!Q50)</f>
        <v>0</v>
      </c>
      <c r="H37" s="223">
        <f>SUM('Year 1'!R50+'Year 2'!R50+'Year 3'!R50+'Year 4'!R50+'Year 5'!R50)</f>
        <v>0</v>
      </c>
    </row>
    <row r="38" spans="1:9" s="47" customFormat="1" ht="12" customHeight="1">
      <c r="A38" s="103"/>
      <c r="B38" s="122"/>
      <c r="C38" s="122"/>
      <c r="D38" s="121"/>
      <c r="E38" s="121"/>
      <c r="F38" s="121"/>
      <c r="G38" s="108"/>
      <c r="H38" s="144"/>
      <c r="I38" s="144"/>
    </row>
    <row r="39" spans="1:9" s="47" customFormat="1" ht="12" customHeight="1">
      <c r="A39" s="103" t="s">
        <v>38</v>
      </c>
      <c r="B39" s="121" t="s">
        <v>125</v>
      </c>
      <c r="C39" s="122"/>
      <c r="D39" s="121"/>
      <c r="E39" s="121"/>
      <c r="F39" s="223">
        <f>SUM('Year 1'!P52+'Year 2'!P52+'Year 3'!P52+'Year 4'!P52+'Year 5'!P52)</f>
        <v>0</v>
      </c>
      <c r="G39" s="223">
        <f>SUM('Year 1'!Q52+'Year 2'!Q52+'Year 3'!Q52+'Year 4'!Q52+'Year 5'!Q52)</f>
        <v>0</v>
      </c>
      <c r="H39" s="223">
        <f>SUM('Year 1'!R52+'Year 2'!R52+'Year 3'!R52+'Year 4'!R52+'Year 5'!R52)</f>
        <v>0</v>
      </c>
      <c r="I39" s="144"/>
    </row>
    <row r="40" spans="1:9" s="47" customFormat="1" ht="12" customHeight="1">
      <c r="A40" s="103"/>
      <c r="B40" s="122"/>
      <c r="C40" s="122"/>
      <c r="D40" s="121"/>
      <c r="E40" s="121"/>
      <c r="F40" s="121"/>
      <c r="G40" s="108"/>
      <c r="H40" s="144"/>
      <c r="I40" s="144"/>
    </row>
    <row r="41" spans="1:8" s="31" customFormat="1" ht="12" customHeight="1">
      <c r="A41" s="103" t="s">
        <v>126</v>
      </c>
      <c r="B41" s="114" t="s">
        <v>86</v>
      </c>
      <c r="C41" s="114"/>
      <c r="D41" s="45"/>
      <c r="E41" s="45"/>
      <c r="F41" s="223">
        <f>SUM('Year 1'!P54+'Year 2'!P54+'Year 3'!P54+'Year 4'!P54+'Year 5'!P54)</f>
        <v>0</v>
      </c>
      <c r="G41" s="223">
        <f>SUM('Year 1'!Q54+'Year 2'!Q54+'Year 3'!Q54+'Year 4'!Q54+'Year 5'!Q54)</f>
        <v>0</v>
      </c>
      <c r="H41" s="223">
        <f>SUM('Year 1'!R54+'Year 2'!R54+'Year 3'!R50+'Year 4'!R50+'Year 5'!R50)</f>
        <v>0</v>
      </c>
    </row>
    <row r="42" spans="1:9" s="38" customFormat="1" ht="12" customHeight="1">
      <c r="A42" s="117"/>
      <c r="B42" s="118"/>
      <c r="C42" s="118"/>
      <c r="D42" s="118"/>
      <c r="E42" s="118"/>
      <c r="F42" s="118"/>
      <c r="G42" s="145"/>
      <c r="H42" s="118"/>
      <c r="I42" s="118"/>
    </row>
    <row r="43" spans="1:9" s="31" customFormat="1" ht="12" customHeight="1">
      <c r="A43" s="103" t="s">
        <v>127</v>
      </c>
      <c r="B43" s="123" t="s">
        <v>39</v>
      </c>
      <c r="C43" s="123"/>
      <c r="D43" s="146" t="s">
        <v>2</v>
      </c>
      <c r="E43" s="146"/>
      <c r="F43" s="224"/>
      <c r="G43" s="225"/>
      <c r="H43" s="114"/>
      <c r="I43" s="114"/>
    </row>
    <row r="44" spans="1:8" ht="12" customHeight="1">
      <c r="A44" s="124"/>
      <c r="B44" s="178" t="s">
        <v>40</v>
      </c>
      <c r="C44" s="106"/>
      <c r="D44" s="16"/>
      <c r="E44" s="16"/>
      <c r="F44" s="223">
        <f>SUM('Year 1'!P57+'Year 2'!P57+'Year 3'!P57+'Year 4'!P57+'Year 5'!P57)</f>
        <v>0</v>
      </c>
      <c r="G44" s="223">
        <f>SUM('Year 1'!Q57+'Year 2'!Q57+'Year 3'!Q57+'Year 4'!Q57+'Year 5'!Q573)</f>
        <v>0</v>
      </c>
      <c r="H44" s="223">
        <f>SUM('Year 1'!R57+'Year 2'!R57+'Year 3'!R57+'Year 4'!R57+'Year 5'!R57)</f>
        <v>0</v>
      </c>
    </row>
    <row r="45" spans="1:8" ht="12" customHeight="1">
      <c r="A45" s="124" t="s">
        <v>57</v>
      </c>
      <c r="B45" s="31" t="s">
        <v>140</v>
      </c>
      <c r="C45" s="106"/>
      <c r="D45" s="16"/>
      <c r="E45" s="16"/>
      <c r="F45" s="223">
        <f>SUM('Year 1'!P58+'Year 2'!P58+'Year 3'!P58+'Year 4'!P58+'Year 5'!P58)</f>
        <v>0</v>
      </c>
      <c r="G45" s="223">
        <f>SUM('Year 1'!Q58+'Year 2'!Q58+'Year 3'!Q58+'Year 4'!Q58+'Year 5'!Q58)</f>
        <v>0</v>
      </c>
      <c r="H45" s="223">
        <f>SUM('Year 1'!R58+'Year 2'!R58+'Year 3'!R58+'Year 4'!R58+'Year 5'!R58)</f>
        <v>0</v>
      </c>
    </row>
    <row r="46" spans="1:8" ht="12" customHeight="1">
      <c r="A46" s="124"/>
      <c r="B46" s="280" t="s">
        <v>148</v>
      </c>
      <c r="C46" s="122"/>
      <c r="D46" s="16"/>
      <c r="E46" s="16"/>
      <c r="F46" s="223">
        <f>SUM('Year 1'!P59+'Year 2'!P59+'Year 3'!P59+'Year 4'!P59+'Year 5'!P59)</f>
        <v>0</v>
      </c>
      <c r="G46" s="223">
        <f>SUM('Year 1'!Q59+'Year 2'!Q59+'Year 3'!Q59+'Year 4'!Q59+'Year 5'!Q59)</f>
        <v>0</v>
      </c>
      <c r="H46" s="223">
        <f>SUM('Year 1'!R59+'Year 2'!R59+'Year 3'!R59+'Year 4'!R59+'Year 5'!R59)</f>
        <v>0</v>
      </c>
    </row>
    <row r="47" spans="1:8" ht="12" customHeight="1">
      <c r="A47" s="124"/>
      <c r="B47" s="16" t="s">
        <v>129</v>
      </c>
      <c r="C47" s="106"/>
      <c r="D47" s="16"/>
      <c r="E47" s="16"/>
      <c r="F47" s="223">
        <f>SUM('Year 1'!P60+'Year 2'!P60+'Year 3'!P60+'Year 4'!P60+'Year 5'!P60)</f>
        <v>0</v>
      </c>
      <c r="G47" s="223">
        <f>SUM('Year 1'!Q60+'Year 2'!Q60+'Year 3'!Q60+'Year 4'!Q60+'Year 5'!Q60)</f>
        <v>0</v>
      </c>
      <c r="H47" s="223">
        <f>SUM('Year 1'!R60+'Year 2'!R60+'Year 3'!R60+'Year 4'!R60+'Year 5'!R60)</f>
        <v>0</v>
      </c>
    </row>
    <row r="48" spans="1:8" s="38" customFormat="1" ht="12" customHeight="1">
      <c r="A48" s="117"/>
      <c r="B48" s="16" t="s">
        <v>129</v>
      </c>
      <c r="C48" s="117"/>
      <c r="D48" s="37"/>
      <c r="E48" s="37"/>
      <c r="F48" s="223">
        <f>SUM('Year 1'!P61+'Year 2'!P61+'Year 3'!P61+'Year 4'!P61+'Year 5'!P61)</f>
        <v>0</v>
      </c>
      <c r="G48" s="223">
        <f>SUM('Year 1'!Q61+'Year 2'!Q61+'Year 3'!Q61+'Year 4'!Q61+'Year 5'!Q61)</f>
        <v>0</v>
      </c>
      <c r="H48" s="223">
        <f>SUM('Year 1'!R61+'Year 2'!R61+'Year 3'!R61+'Year 4'!R61+'Year 5'!R61)</f>
        <v>0</v>
      </c>
    </row>
    <row r="49" spans="1:8" s="38" customFormat="1" ht="12" customHeight="1">
      <c r="A49" s="117"/>
      <c r="B49" s="16" t="s">
        <v>129</v>
      </c>
      <c r="C49" s="117"/>
      <c r="D49" s="37"/>
      <c r="E49" s="37"/>
      <c r="F49" s="223">
        <f>SUM('Year 1'!P62+'Year 2'!P62+'Year 3'!P62+'Year 4'!P62+'Year 5'!P62)</f>
        <v>0</v>
      </c>
      <c r="G49" s="223">
        <f>SUM('Year 1'!Q62+'Year 2'!Q62+'Year 3'!Q62+'Year 4'!Q62+'Year 5'!Q62)</f>
        <v>0</v>
      </c>
      <c r="H49" s="223">
        <f>SUM('Year 1'!R62+'Year 2'!R62+'Year 3'!R62+'Year 4'!R62+'Year 5'!R62)</f>
        <v>0</v>
      </c>
    </row>
    <row r="50" spans="1:8" s="41" customFormat="1" ht="12" customHeight="1">
      <c r="A50" s="119"/>
      <c r="B50" s="141" t="s">
        <v>41</v>
      </c>
      <c r="C50" s="141"/>
      <c r="D50" s="54"/>
      <c r="E50" s="54"/>
      <c r="F50" s="135">
        <f>SUM(F44:F49)</f>
        <v>0</v>
      </c>
      <c r="G50" s="135">
        <f>SUM(G44:G49)</f>
        <v>0</v>
      </c>
      <c r="H50" s="135">
        <f>SUM(H44:H49)</f>
        <v>0</v>
      </c>
    </row>
    <row r="51" spans="1:8" ht="12" customHeight="1">
      <c r="A51" s="103"/>
      <c r="B51" s="125"/>
      <c r="C51" s="125"/>
      <c r="D51" s="131"/>
      <c r="E51" s="131"/>
      <c r="F51" s="131"/>
      <c r="G51" s="107"/>
      <c r="H51" s="106"/>
    </row>
    <row r="52" spans="1:8" s="126" customFormat="1" ht="12" customHeight="1">
      <c r="A52" s="129" t="s">
        <v>42</v>
      </c>
      <c r="B52" s="130" t="s">
        <v>43</v>
      </c>
      <c r="C52" s="130"/>
      <c r="F52" s="128">
        <f>F50+F41+F39+F37+F35+F33</f>
        <v>0</v>
      </c>
      <c r="G52" s="128">
        <f>G50+G41+G37+G35+G33+G39</f>
        <v>0</v>
      </c>
      <c r="H52" s="128">
        <f>SUM(H50+H37+H35+H33+H39+H41)</f>
        <v>0</v>
      </c>
    </row>
    <row r="53" spans="1:10" ht="12" customHeight="1">
      <c r="A53" s="103"/>
      <c r="B53" s="106"/>
      <c r="C53" s="106"/>
      <c r="D53" s="131"/>
      <c r="E53" s="131"/>
      <c r="F53" s="131"/>
      <c r="G53" s="107"/>
      <c r="H53" s="106"/>
      <c r="J53" s="438" t="s">
        <v>298</v>
      </c>
    </row>
    <row r="54" spans="1:10" s="126" customFormat="1" ht="12" customHeight="1">
      <c r="A54" s="129" t="s">
        <v>44</v>
      </c>
      <c r="B54" s="130" t="s">
        <v>45</v>
      </c>
      <c r="C54" s="130"/>
      <c r="D54" s="147"/>
      <c r="E54" s="147"/>
      <c r="F54" s="128">
        <f>SUM('Year 1'!P67+'Year 2'!P67+'Year 3'!P67+'Year 4'!P67+'Year 5'!P67)</f>
        <v>0</v>
      </c>
      <c r="G54" s="128">
        <f>SUM('Year 1'!Q67+'Year 2'!Q67+'Year 3'!Q67+'Year 4'!Q67+'Year 5'!Q67)</f>
        <v>0</v>
      </c>
      <c r="H54" s="128">
        <f>SUM('Year 1'!R67+'Year 2'!R67+'Year 3'!R67+'Year 4'!R67+'Year 5'!R67)</f>
        <v>0</v>
      </c>
      <c r="J54" s="436">
        <f>SUM(F21*'Year 1'!F67)</f>
        <v>0</v>
      </c>
    </row>
    <row r="55" spans="1:8" s="126" customFormat="1" ht="12" customHeight="1">
      <c r="A55" s="129"/>
      <c r="B55" s="130"/>
      <c r="C55" s="130"/>
      <c r="D55" s="147"/>
      <c r="E55" s="147"/>
      <c r="F55" s="226"/>
      <c r="G55" s="226"/>
      <c r="H55" s="226"/>
    </row>
    <row r="56" spans="1:9" ht="12" customHeight="1">
      <c r="A56" s="103"/>
      <c r="B56" s="106"/>
      <c r="C56" s="106"/>
      <c r="D56" s="131"/>
      <c r="E56" s="143"/>
      <c r="F56" s="143"/>
      <c r="G56" s="132"/>
      <c r="H56" s="132"/>
      <c r="I56" s="106"/>
    </row>
    <row r="57" spans="1:8" ht="12" customHeight="1">
      <c r="A57" s="103" t="s">
        <v>46</v>
      </c>
      <c r="B57" s="123" t="s">
        <v>47</v>
      </c>
      <c r="C57" s="123"/>
      <c r="D57" s="31" t="s">
        <v>2</v>
      </c>
      <c r="E57" s="31"/>
      <c r="F57" s="102">
        <f>F54+F52</f>
        <v>0</v>
      </c>
      <c r="G57" s="102">
        <f>G54+G52</f>
        <v>0</v>
      </c>
      <c r="H57" s="102">
        <f>H54+H52</f>
        <v>0</v>
      </c>
    </row>
    <row r="59" spans="8:9" ht="12" customHeight="1">
      <c r="H59" s="252"/>
      <c r="I59" s="231"/>
    </row>
    <row r="60" spans="2:8" ht="12" customHeight="1">
      <c r="B60" s="31"/>
      <c r="C60" s="31"/>
      <c r="D60" s="31"/>
      <c r="E60" s="31"/>
      <c r="F60" s="31"/>
      <c r="H60" s="253"/>
    </row>
    <row r="61" spans="4:8" ht="12" customHeight="1">
      <c r="D61" s="16"/>
      <c r="E61" s="16"/>
      <c r="F61" s="16"/>
      <c r="H61" s="82"/>
    </row>
    <row r="62" ht="12" customHeight="1">
      <c r="B62" s="16" t="s">
        <v>2</v>
      </c>
    </row>
  </sheetData>
  <sheetProtection/>
  <printOptions/>
  <pageMargins left="1.14" right="0.75" top="1" bottom="1" header="0.5" footer="0.5"/>
  <pageSetup fitToHeight="1" fitToWidth="1" horizontalDpi="600" verticalDpi="600" orientation="landscape" scale="66" r:id="rId1"/>
  <headerFooter alignWithMargins="0">
    <oddHeader>&amp;C&amp;"Times New Roman,Bold"OHIO DEPARTMENT OF TRANSPORTATION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USDE Federal Budget Information</dc:title>
  <dc:subject>Non-Construction Programs</dc:subject>
  <dc:creator>Martha J. Undercoffer</dc:creator>
  <cp:keywords/>
  <dc:description/>
  <cp:lastModifiedBy>Wright, Amanda (lampsoam)</cp:lastModifiedBy>
  <cp:lastPrinted>2005-07-05T20:08:07Z</cp:lastPrinted>
  <dcterms:created xsi:type="dcterms:W3CDTF">1999-06-22T15:28:46Z</dcterms:created>
  <dcterms:modified xsi:type="dcterms:W3CDTF">2019-11-22T14:56:13Z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