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S:\SRS\Accounting Division\Extra Compensation Files\Extra Compensation 2025AY\"/>
    </mc:Choice>
  </mc:AlternateContent>
  <xr:revisionPtr revIDLastSave="0" documentId="13_ncr:1_{1B94487B-7AA4-41C2-9F7F-8193FF225FA4}" xr6:coauthVersionLast="47" xr6:coauthVersionMax="47" xr10:uidLastSave="{00000000-0000-0000-0000-000000000000}"/>
  <bookViews>
    <workbookView xWindow="-120" yWindow="-120" windowWidth="29040" windowHeight="15720" activeTab="2" xr2:uid="{00000000-000D-0000-FFFF-FFFF00000000}"/>
  </bookViews>
  <sheets>
    <sheet name=" Instructions" sheetId="6" r:id="rId1"/>
    <sheet name="EXC PCR INITIATOR CHECK-LIST" sheetId="3" r:id="rId2"/>
    <sheet name="EXC Calculator" sheetId="1" r:id="rId3"/>
    <sheet name="EXC Calculator Example" sheetId="7" r:id="rId4"/>
    <sheet name="Lookup" sheetId="4" state="hidden" r:id="rId5"/>
  </sheets>
  <externalReferences>
    <externalReference r:id="rId6"/>
    <externalReference r:id="rId7"/>
  </externalReferences>
  <definedNames>
    <definedName name="Agency" localSheetId="0">[1]TEMPLATE!$L$5:$L$11</definedName>
    <definedName name="Agency" localSheetId="2">'EXC Calculator'!$L$4:$L$11</definedName>
    <definedName name="Agency" localSheetId="3">'EXC Calculator Example'!$L$5:$L$12</definedName>
    <definedName name="Agency">#REF!</definedName>
    <definedName name="DOJ" localSheetId="3">'EXC Calculator Example'!$C$36</definedName>
    <definedName name="DOJ">'EXC Calculator'!$C$35</definedName>
    <definedName name="ODOTlist" localSheetId="0">[1]Lookup!$F$2:$F$7</definedName>
    <definedName name="ODOTlist" localSheetId="1">[2]Lookup!$F$2:$F$7</definedName>
    <definedName name="ODOTlist">Lookup!#REF!</definedName>
    <definedName name="Period" localSheetId="0">[1]Lookup!$A$2:$A$9</definedName>
    <definedName name="Period" localSheetId="1">[2]Lookup!$A$2:$A$9</definedName>
    <definedName name="Period">Lookup!$A$2:$A$5</definedName>
    <definedName name="Periodstart">Lookup!$B$2:$B$5</definedName>
    <definedName name="PL" localSheetId="0">[1]TEMPLATE!$B$18:$B$21</definedName>
    <definedName name="PL" localSheetId="2">'EXC Calculator'!$B$18:$B$22</definedName>
    <definedName name="PL" localSheetId="3">'EXC Calculator Example'!$B$19:$B$23</definedName>
    <definedName name="PL">#REF!</definedName>
    <definedName name="_xlnm.Print_Area" localSheetId="2">'EXC Calculator'!$A$1:$R$66</definedName>
    <definedName name="_xlnm.Print_Area" localSheetId="3">'EXC Calculator Example'!$A$2:$R$67</definedName>
    <definedName name="_xlnm.Print_Area" localSheetId="4">Lookup!$A$1:$E$11</definedName>
    <definedName name="_xlnm.Print_Titles" localSheetId="1">'EXC PCR INITIATOR CHECK-LIST'!$1:$1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7" i="1" l="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S66" i="1"/>
  <c r="N66" i="1"/>
  <c r="R37" i="1"/>
  <c r="Q38" i="1"/>
  <c r="Q37" i="1"/>
  <c r="P37" i="1"/>
  <c r="P38" i="1"/>
  <c r="P18" i="1"/>
  <c r="O18" i="1"/>
  <c r="N18" i="1"/>
  <c r="M18" i="1"/>
  <c r="L18" i="1"/>
  <c r="N5" i="1" l="1"/>
  <c r="N4" i="1"/>
  <c r="M5" i="1"/>
  <c r="R38" i="1"/>
  <c r="O38" i="1"/>
  <c r="Q10" i="1"/>
  <c r="Q9" i="1"/>
  <c r="Q11" i="7"/>
  <c r="Q10" i="7"/>
  <c r="Q9" i="7"/>
  <c r="M6" i="7"/>
  <c r="M10" i="1"/>
  <c r="M9" i="1"/>
  <c r="Q8" i="1"/>
  <c r="M8" i="1"/>
  <c r="N8" i="1"/>
  <c r="J67" i="7" l="1"/>
  <c r="R66" i="7"/>
  <c r="Q66" i="7"/>
  <c r="P66" i="7"/>
  <c r="O66" i="7"/>
  <c r="K66" i="7"/>
  <c r="I66" i="7"/>
  <c r="H66" i="7"/>
  <c r="R65" i="7"/>
  <c r="Q65" i="7"/>
  <c r="P65" i="7"/>
  <c r="O65" i="7"/>
  <c r="K65" i="7"/>
  <c r="I65" i="7"/>
  <c r="H65" i="7"/>
  <c r="R64" i="7"/>
  <c r="Q64" i="7"/>
  <c r="P64" i="7"/>
  <c r="O64" i="7"/>
  <c r="K64" i="7"/>
  <c r="I64" i="7"/>
  <c r="H64" i="7"/>
  <c r="R63" i="7"/>
  <c r="Q63" i="7"/>
  <c r="P63" i="7"/>
  <c r="O63" i="7"/>
  <c r="K63" i="7"/>
  <c r="I63" i="7"/>
  <c r="H63" i="7"/>
  <c r="R62" i="7"/>
  <c r="Q62" i="7"/>
  <c r="P62" i="7"/>
  <c r="O62" i="7"/>
  <c r="K62" i="7"/>
  <c r="I62" i="7"/>
  <c r="H62" i="7"/>
  <c r="R61" i="7"/>
  <c r="Q61" i="7"/>
  <c r="P61" i="7"/>
  <c r="O61" i="7"/>
  <c r="K61" i="7"/>
  <c r="I61" i="7"/>
  <c r="H61" i="7"/>
  <c r="R60" i="7"/>
  <c r="Q60" i="7"/>
  <c r="P60" i="7"/>
  <c r="O60" i="7"/>
  <c r="K60" i="7"/>
  <c r="I60" i="7"/>
  <c r="H60" i="7"/>
  <c r="R59" i="7"/>
  <c r="Q59" i="7"/>
  <c r="P59" i="7"/>
  <c r="O59" i="7"/>
  <c r="K59" i="7"/>
  <c r="I59" i="7"/>
  <c r="H59" i="7"/>
  <c r="R58" i="7"/>
  <c r="Q58" i="7"/>
  <c r="P58" i="7"/>
  <c r="O58" i="7"/>
  <c r="K58" i="7"/>
  <c r="I58" i="7"/>
  <c r="H58" i="7"/>
  <c r="R57" i="7"/>
  <c r="Q57" i="7"/>
  <c r="P57" i="7"/>
  <c r="O57" i="7"/>
  <c r="K57" i="7"/>
  <c r="I57" i="7"/>
  <c r="H57" i="7"/>
  <c r="R56" i="7"/>
  <c r="Q56" i="7"/>
  <c r="P56" i="7"/>
  <c r="O56" i="7"/>
  <c r="K56" i="7"/>
  <c r="I56" i="7"/>
  <c r="H56" i="7"/>
  <c r="R55" i="7"/>
  <c r="Q55" i="7"/>
  <c r="P55" i="7"/>
  <c r="O55" i="7"/>
  <c r="K55" i="7"/>
  <c r="I55" i="7"/>
  <c r="H55" i="7"/>
  <c r="R54" i="7"/>
  <c r="Q54" i="7"/>
  <c r="P54" i="7"/>
  <c r="O54" i="7"/>
  <c r="K54" i="7"/>
  <c r="I54" i="7"/>
  <c r="H54" i="7"/>
  <c r="R53" i="7"/>
  <c r="Q53" i="7"/>
  <c r="P53" i="7"/>
  <c r="O53" i="7"/>
  <c r="K53" i="7"/>
  <c r="I53" i="7"/>
  <c r="H53" i="7"/>
  <c r="R52" i="7"/>
  <c r="Q52" i="7"/>
  <c r="P52" i="7"/>
  <c r="O52" i="7"/>
  <c r="K52" i="7"/>
  <c r="I52" i="7"/>
  <c r="H52" i="7"/>
  <c r="R51" i="7"/>
  <c r="Q51" i="7"/>
  <c r="P51" i="7"/>
  <c r="O51" i="7"/>
  <c r="K51" i="7"/>
  <c r="I51" i="7"/>
  <c r="H51" i="7"/>
  <c r="R50" i="7"/>
  <c r="Q50" i="7"/>
  <c r="P50" i="7"/>
  <c r="O50" i="7"/>
  <c r="K50" i="7"/>
  <c r="I50" i="7"/>
  <c r="H50" i="7"/>
  <c r="R49" i="7"/>
  <c r="Q49" i="7"/>
  <c r="P49" i="7"/>
  <c r="O49" i="7"/>
  <c r="K49" i="7"/>
  <c r="I49" i="7"/>
  <c r="H49" i="7"/>
  <c r="R48" i="7"/>
  <c r="Q48" i="7"/>
  <c r="P48" i="7"/>
  <c r="O48" i="7"/>
  <c r="K48" i="7"/>
  <c r="I48" i="7"/>
  <c r="H48" i="7"/>
  <c r="R47" i="7"/>
  <c r="Q47" i="7"/>
  <c r="P47" i="7"/>
  <c r="O47" i="7"/>
  <c r="K47" i="7"/>
  <c r="I47" i="7"/>
  <c r="H47" i="7"/>
  <c r="R46" i="7"/>
  <c r="Q46" i="7"/>
  <c r="P46" i="7"/>
  <c r="O46" i="7"/>
  <c r="K46" i="7"/>
  <c r="I46" i="7"/>
  <c r="H46" i="7"/>
  <c r="R45" i="7"/>
  <c r="Q45" i="7"/>
  <c r="P45" i="7"/>
  <c r="O45" i="7"/>
  <c r="K45" i="7"/>
  <c r="I45" i="7"/>
  <c r="H45" i="7"/>
  <c r="R44" i="7"/>
  <c r="Q44" i="7"/>
  <c r="P44" i="7"/>
  <c r="O44" i="7"/>
  <c r="K44" i="7"/>
  <c r="I44" i="7"/>
  <c r="H44" i="7"/>
  <c r="R43" i="7"/>
  <c r="Q43" i="7"/>
  <c r="P43" i="7"/>
  <c r="O43" i="7"/>
  <c r="K43" i="7"/>
  <c r="I43" i="7"/>
  <c r="H43" i="7"/>
  <c r="R42" i="7"/>
  <c r="Q42" i="7"/>
  <c r="P42" i="7"/>
  <c r="O42" i="7"/>
  <c r="K42" i="7"/>
  <c r="I42" i="7"/>
  <c r="H42" i="7"/>
  <c r="R41" i="7"/>
  <c r="Q41" i="7"/>
  <c r="P41" i="7"/>
  <c r="O41" i="7"/>
  <c r="K41" i="7"/>
  <c r="I41" i="7"/>
  <c r="H41" i="7"/>
  <c r="R40" i="7"/>
  <c r="Q40" i="7"/>
  <c r="P40" i="7"/>
  <c r="O40" i="7"/>
  <c r="K40" i="7"/>
  <c r="I40" i="7"/>
  <c r="H40" i="7"/>
  <c r="K39" i="7"/>
  <c r="I39" i="7"/>
  <c r="H39" i="7"/>
  <c r="O39" i="7" s="1"/>
  <c r="K38" i="7"/>
  <c r="I38" i="7"/>
  <c r="H38" i="7"/>
  <c r="K37" i="7"/>
  <c r="I37" i="7"/>
  <c r="H37" i="7"/>
  <c r="O37" i="7" s="1"/>
  <c r="K36" i="7"/>
  <c r="I36" i="7"/>
  <c r="H36" i="7"/>
  <c r="C31" i="7"/>
  <c r="G27" i="7"/>
  <c r="G28" i="7" s="1"/>
  <c r="F27" i="7"/>
  <c r="F28" i="7" s="1"/>
  <c r="E27" i="7"/>
  <c r="E28" i="7" s="1"/>
  <c r="D27" i="7"/>
  <c r="G24" i="7"/>
  <c r="F24" i="7"/>
  <c r="E24" i="7"/>
  <c r="D24" i="7"/>
  <c r="H22" i="7"/>
  <c r="I22" i="7" s="1"/>
  <c r="F22" i="7"/>
  <c r="J21" i="7"/>
  <c r="H21" i="7"/>
  <c r="I21" i="7" s="1"/>
  <c r="F21" i="7"/>
  <c r="H20" i="7"/>
  <c r="J20" i="7" s="1"/>
  <c r="F20" i="7"/>
  <c r="H19" i="7"/>
  <c r="J19" i="7" s="1"/>
  <c r="F19" i="7"/>
  <c r="D19" i="7"/>
  <c r="R11" i="7"/>
  <c r="M11" i="7"/>
  <c r="N11" i="7" s="1"/>
  <c r="I11" i="7"/>
  <c r="J9" i="7" s="1"/>
  <c r="R10" i="7"/>
  <c r="M10" i="7"/>
  <c r="N10" i="7" s="1"/>
  <c r="R9" i="7"/>
  <c r="M9" i="7"/>
  <c r="N9" i="7" s="1"/>
  <c r="O8" i="7"/>
  <c r="N6" i="7"/>
  <c r="N5" i="7"/>
  <c r="H2" i="7"/>
  <c r="G2" i="7"/>
  <c r="O38" i="7" l="1"/>
  <c r="P20" i="7"/>
  <c r="H27" i="7"/>
  <c r="H28" i="7" s="1"/>
  <c r="I20" i="7"/>
  <c r="M7" i="7"/>
  <c r="N20" i="7"/>
  <c r="L21" i="7"/>
  <c r="M20" i="7"/>
  <c r="D28" i="7"/>
  <c r="O20" i="7"/>
  <c r="O36" i="7"/>
  <c r="P19" i="7"/>
  <c r="L19" i="7"/>
  <c r="N19" i="7"/>
  <c r="M19" i="7"/>
  <c r="O19" i="7"/>
  <c r="L20" i="7"/>
  <c r="D23" i="7"/>
  <c r="M21" i="7"/>
  <c r="I19" i="7"/>
  <c r="N21" i="7"/>
  <c r="J22" i="7"/>
  <c r="M8" i="7"/>
  <c r="C33" i="7" s="1"/>
  <c r="O21" i="7"/>
  <c r="H5" i="7"/>
  <c r="P21" i="7"/>
  <c r="D18" i="1"/>
  <c r="J33" i="7" l="1"/>
  <c r="O22" i="7"/>
  <c r="N22" i="7"/>
  <c r="M22" i="7"/>
  <c r="L22" i="7"/>
  <c r="P22" i="7"/>
  <c r="C30" i="7"/>
  <c r="H10" i="7"/>
  <c r="I10" i="7" s="1"/>
  <c r="I5" i="7"/>
  <c r="I27" i="7" s="1"/>
  <c r="N10" i="1"/>
  <c r="N9" i="1"/>
  <c r="G26" i="1"/>
  <c r="F26" i="1" l="1"/>
  <c r="E26" i="1"/>
  <c r="D26" i="1"/>
  <c r="H1" i="1"/>
  <c r="N61" i="7" l="1"/>
  <c r="N45" i="7"/>
  <c r="N37" i="7"/>
  <c r="N60" i="7"/>
  <c r="N52" i="7"/>
  <c r="N44" i="7"/>
  <c r="N36" i="7"/>
  <c r="I12" i="7"/>
  <c r="F29" i="7" s="1"/>
  <c r="N29" i="7" s="1"/>
  <c r="N41" i="7"/>
  <c r="N59" i="7"/>
  <c r="N51" i="7"/>
  <c r="N43" i="7"/>
  <c r="P39" i="7"/>
  <c r="N47" i="7"/>
  <c r="N39" i="7"/>
  <c r="N66" i="7"/>
  <c r="N58" i="7"/>
  <c r="N50" i="7"/>
  <c r="N42" i="7"/>
  <c r="N65" i="7"/>
  <c r="N57" i="7"/>
  <c r="N49" i="7"/>
  <c r="N63" i="7"/>
  <c r="N55" i="7"/>
  <c r="P37" i="7"/>
  <c r="N64" i="7"/>
  <c r="N56" i="7"/>
  <c r="N48" i="7"/>
  <c r="N40" i="7"/>
  <c r="P38" i="7"/>
  <c r="N62" i="7"/>
  <c r="N54" i="7"/>
  <c r="N46" i="7"/>
  <c r="N38" i="7"/>
  <c r="P36" i="7"/>
  <c r="N53" i="7"/>
  <c r="H26" i="1"/>
  <c r="H27" i="1" s="1"/>
  <c r="R10" i="1"/>
  <c r="R9" i="1"/>
  <c r="Q36" i="7" l="1"/>
  <c r="R36" i="7" s="1"/>
  <c r="Q39" i="7"/>
  <c r="R39" i="7" s="1"/>
  <c r="O7" i="7"/>
  <c r="N67" i="7"/>
  <c r="Q38" i="7"/>
  <c r="R38" i="7" s="1"/>
  <c r="Q37" i="7"/>
  <c r="R37" i="7" s="1"/>
  <c r="H11" i="7"/>
  <c r="H12" i="7" s="1"/>
  <c r="F32" i="7" s="1"/>
  <c r="F33" i="7"/>
  <c r="P33" i="7" s="1"/>
  <c r="N32" i="7" l="1"/>
  <c r="A41" i="7"/>
  <c r="A51" i="7"/>
  <c r="A46" i="7"/>
  <c r="A52" i="7"/>
  <c r="A43" i="7"/>
  <c r="A68" i="7"/>
  <c r="A38" i="7"/>
  <c r="A44" i="7"/>
  <c r="A63" i="7"/>
  <c r="J32" i="7"/>
  <c r="A47" i="7"/>
  <c r="A49" i="7"/>
  <c r="A67" i="7"/>
  <c r="A36" i="7"/>
  <c r="A55" i="7"/>
  <c r="A66" i="7"/>
  <c r="A40" i="7"/>
  <c r="A59" i="7"/>
  <c r="A69" i="7"/>
  <c r="A37" i="7"/>
  <c r="A61" i="7"/>
  <c r="A60" i="7"/>
  <c r="A64" i="7"/>
  <c r="A58" i="7"/>
  <c r="A70" i="7"/>
  <c r="A56" i="7"/>
  <c r="A39" i="7"/>
  <c r="A53" i="7"/>
  <c r="A50" i="7"/>
  <c r="A62" i="7"/>
  <c r="A42" i="7"/>
  <c r="A65" i="7"/>
  <c r="A48" i="7"/>
  <c r="A45" i="7"/>
  <c r="A57" i="7"/>
  <c r="A54" i="7"/>
  <c r="H19" i="1"/>
  <c r="J19" i="1" s="1"/>
  <c r="L19" i="1" l="1"/>
  <c r="I19" i="1"/>
  <c r="R8" i="1" l="1"/>
  <c r="D4" i="4"/>
  <c r="F25" i="7" s="1"/>
  <c r="I65" i="1" l="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G23" i="1"/>
  <c r="F23" i="1"/>
  <c r="E23" i="1"/>
  <c r="D23" i="1"/>
  <c r="D5" i="4" l="1"/>
  <c r="G25" i="7" s="1"/>
  <c r="D3" i="4"/>
  <c r="E25" i="7" s="1"/>
  <c r="D2" i="4"/>
  <c r="J59" i="3"/>
  <c r="J61" i="3" s="1"/>
  <c r="J63" i="3" s="1"/>
  <c r="I59" i="3"/>
  <c r="I61" i="3" s="1"/>
  <c r="I63" i="3" s="1"/>
  <c r="H59" i="3"/>
  <c r="H61" i="3" s="1"/>
  <c r="H63" i="3" s="1"/>
  <c r="J66" i="1"/>
  <c r="O65" i="1"/>
  <c r="P65" i="1" s="1"/>
  <c r="K65" i="1"/>
  <c r="O64" i="1"/>
  <c r="P64" i="1" s="1"/>
  <c r="K64" i="1"/>
  <c r="O63" i="1"/>
  <c r="P63" i="1" s="1"/>
  <c r="K63" i="1"/>
  <c r="O62" i="1"/>
  <c r="P62" i="1" s="1"/>
  <c r="K62" i="1"/>
  <c r="O61" i="1"/>
  <c r="P61" i="1" s="1"/>
  <c r="K61" i="1"/>
  <c r="O60" i="1"/>
  <c r="P60" i="1" s="1"/>
  <c r="K60" i="1"/>
  <c r="O59" i="1"/>
  <c r="P59" i="1" s="1"/>
  <c r="K59" i="1"/>
  <c r="O58" i="1"/>
  <c r="P58" i="1" s="1"/>
  <c r="K58" i="1"/>
  <c r="O57" i="1"/>
  <c r="P57" i="1" s="1"/>
  <c r="K57" i="1"/>
  <c r="O56" i="1"/>
  <c r="P56" i="1" s="1"/>
  <c r="K56" i="1"/>
  <c r="O55" i="1"/>
  <c r="P55" i="1" s="1"/>
  <c r="K55" i="1"/>
  <c r="O54" i="1"/>
  <c r="P54" i="1" s="1"/>
  <c r="K54" i="1"/>
  <c r="O53" i="1"/>
  <c r="P53" i="1" s="1"/>
  <c r="K53" i="1"/>
  <c r="O52" i="1"/>
  <c r="P52" i="1" s="1"/>
  <c r="K52" i="1"/>
  <c r="O51" i="1"/>
  <c r="P51" i="1" s="1"/>
  <c r="K51" i="1"/>
  <c r="O50" i="1"/>
  <c r="P50" i="1" s="1"/>
  <c r="K50" i="1"/>
  <c r="O49" i="1"/>
  <c r="P49" i="1" s="1"/>
  <c r="K49" i="1"/>
  <c r="O48" i="1"/>
  <c r="P48" i="1" s="1"/>
  <c r="K48" i="1"/>
  <c r="O47" i="1"/>
  <c r="P47" i="1" s="1"/>
  <c r="K47" i="1"/>
  <c r="O46" i="1"/>
  <c r="P46" i="1" s="1"/>
  <c r="K46" i="1"/>
  <c r="O45" i="1"/>
  <c r="P45" i="1" s="1"/>
  <c r="K45" i="1"/>
  <c r="O44" i="1"/>
  <c r="P44" i="1" s="1"/>
  <c r="K44" i="1"/>
  <c r="O43" i="1"/>
  <c r="P43" i="1" s="1"/>
  <c r="K43" i="1"/>
  <c r="O42" i="1"/>
  <c r="P42" i="1" s="1"/>
  <c r="K42" i="1"/>
  <c r="O41" i="1"/>
  <c r="P41" i="1" s="1"/>
  <c r="K41" i="1"/>
  <c r="O40" i="1"/>
  <c r="P40" i="1" s="1"/>
  <c r="K40" i="1"/>
  <c r="O39" i="1"/>
  <c r="P39" i="1" s="1"/>
  <c r="K39" i="1"/>
  <c r="K38" i="1"/>
  <c r="O37" i="1"/>
  <c r="K37" i="1"/>
  <c r="O36" i="1"/>
  <c r="K36" i="1"/>
  <c r="O35" i="1"/>
  <c r="K35" i="1"/>
  <c r="C30" i="1"/>
  <c r="H21" i="1"/>
  <c r="J21" i="1" s="1"/>
  <c r="F21" i="1"/>
  <c r="H20" i="1"/>
  <c r="F20" i="1"/>
  <c r="F19" i="1"/>
  <c r="H18" i="1"/>
  <c r="J18" i="1" s="1"/>
  <c r="F18" i="1"/>
  <c r="I10" i="1"/>
  <c r="J8" i="1" s="1"/>
  <c r="N19" i="1"/>
  <c r="M19" i="1"/>
  <c r="D24" i="1" l="1"/>
  <c r="D25" i="7"/>
  <c r="L21" i="1"/>
  <c r="I20" i="1"/>
  <c r="J20" i="1"/>
  <c r="L20" i="1" s="1"/>
  <c r="H4" i="1"/>
  <c r="I4" i="1" s="1"/>
  <c r="I26" i="1" s="1"/>
  <c r="I21" i="1"/>
  <c r="M7" i="1"/>
  <c r="M6" i="1"/>
  <c r="I18" i="1"/>
  <c r="G24" i="1"/>
  <c r="F24" i="1"/>
  <c r="E24" i="1"/>
  <c r="E27" i="1"/>
  <c r="F27" i="1"/>
  <c r="D27" i="1"/>
  <c r="G27" i="1"/>
  <c r="P19" i="1"/>
  <c r="O19" i="1"/>
  <c r="O20" i="1" l="1"/>
  <c r="M20" i="1"/>
  <c r="P20" i="1"/>
  <c r="N20" i="1"/>
  <c r="J32" i="1"/>
  <c r="C29" i="1"/>
  <c r="O7" i="1"/>
  <c r="Q56" i="1"/>
  <c r="Q48" i="1"/>
  <c r="Q40" i="1"/>
  <c r="Q41" i="1"/>
  <c r="Q45" i="1"/>
  <c r="Q62" i="1"/>
  <c r="Q54" i="1"/>
  <c r="Q46" i="1"/>
  <c r="Q65" i="1"/>
  <c r="Q60" i="1"/>
  <c r="Q52" i="1"/>
  <c r="Q44" i="1"/>
  <c r="Q39" i="1"/>
  <c r="Q59" i="1"/>
  <c r="Q43" i="1"/>
  <c r="Q63" i="1"/>
  <c r="Q57" i="1"/>
  <c r="Q61" i="1"/>
  <c r="Q51" i="1"/>
  <c r="Q55" i="1"/>
  <c r="Q58" i="1"/>
  <c r="Q50" i="1"/>
  <c r="Q42" i="1"/>
  <c r="Q49" i="1"/>
  <c r="Q53" i="1"/>
  <c r="Q47" i="1"/>
  <c r="Q64" i="1"/>
  <c r="N21" i="1" l="1"/>
  <c r="M21" i="1"/>
  <c r="P21" i="1"/>
  <c r="O21" i="1"/>
  <c r="R49" i="1"/>
  <c r="R55" i="1"/>
  <c r="R59" i="1"/>
  <c r="R60" i="1"/>
  <c r="R62" i="1"/>
  <c r="R48" i="1"/>
  <c r="R64" i="1"/>
  <c r="R51" i="1"/>
  <c r="R63" i="1"/>
  <c r="R65" i="1"/>
  <c r="R45" i="1"/>
  <c r="R56" i="1"/>
  <c r="R47" i="1"/>
  <c r="R50" i="1"/>
  <c r="R61" i="1"/>
  <c r="R43" i="1"/>
  <c r="R44" i="1"/>
  <c r="R46" i="1"/>
  <c r="R53" i="1"/>
  <c r="R58" i="1"/>
  <c r="R57" i="1"/>
  <c r="R52" i="1"/>
  <c r="R54" i="1"/>
  <c r="C32" i="1" l="1"/>
  <c r="D22" i="1"/>
  <c r="H9" i="1"/>
  <c r="I9" i="1" s="1"/>
  <c r="N36" i="1" l="1"/>
  <c r="P35" i="1"/>
  <c r="N35" i="1"/>
  <c r="I11" i="1"/>
  <c r="F28" i="1" s="1"/>
  <c r="N28" i="1" s="1"/>
  <c r="P36" i="1"/>
  <c r="R40" i="1"/>
  <c r="R39" i="1"/>
  <c r="R42" i="1"/>
  <c r="R41" i="1"/>
  <c r="O6" i="1" l="1"/>
  <c r="F32" i="1"/>
  <c r="P32" i="1" s="1"/>
  <c r="Q36" i="1"/>
  <c r="R36" i="1" s="1"/>
  <c r="Q35" i="1"/>
  <c r="R35" i="1" s="1"/>
  <c r="H10" i="1"/>
  <c r="H11" i="1" s="1"/>
  <c r="F31" i="1" s="1"/>
  <c r="J31" i="1" l="1"/>
  <c r="A55" i="1"/>
  <c r="A65" i="1"/>
  <c r="A51" i="1"/>
  <c r="A43" i="1"/>
  <c r="A50" i="1"/>
  <c r="A38" i="1"/>
  <c r="N31" i="1"/>
  <c r="A56" i="1"/>
  <c r="A61" i="1"/>
  <c r="A42" i="1"/>
  <c r="A68" i="1"/>
  <c r="A45" i="1"/>
  <c r="A66" i="1"/>
  <c r="A39" i="1"/>
  <c r="A35" i="1"/>
  <c r="A41" i="1"/>
  <c r="A53" i="1"/>
  <c r="A67" i="1"/>
  <c r="A44" i="1"/>
  <c r="A58" i="1"/>
  <c r="A63" i="1"/>
  <c r="A60" i="1"/>
  <c r="A36" i="1"/>
  <c r="A49" i="1"/>
  <c r="A48" i="1"/>
  <c r="A54" i="1"/>
  <c r="A52" i="1"/>
  <c r="A59" i="1"/>
  <c r="A64" i="1"/>
  <c r="A57" i="1"/>
  <c r="A37" i="1"/>
  <c r="A46" i="1"/>
  <c r="A69" i="1"/>
  <c r="A47" i="1"/>
  <c r="A40" i="1"/>
  <c r="A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ferrelvs</author>
    <author>D Provine</author>
    <author>Ungruhe, John (ungruhjg)</author>
  </authors>
  <commentList>
    <comment ref="M1" authorId="0" shapeId="0" xr:uid="{00000000-0006-0000-0200-000001000000}">
      <text>
        <r>
          <rPr>
            <b/>
            <sz val="11"/>
            <color indexed="81"/>
            <rFont val="Tahoma"/>
            <family val="2"/>
          </rPr>
          <t>This information is necessary because the National Science Foundation Policy limits NSF payments to two months.  The two month limit includes all compensation paid by NSF, not just EXC. This field is intended to capture ALL non-EXC compensation paid or that will be paid by NSF.</t>
        </r>
      </text>
    </comment>
    <comment ref="D4" authorId="0" shapeId="0" xr:uid="{00000000-0006-0000-0200-000002000000}">
      <text>
        <r>
          <rPr>
            <b/>
            <sz val="10"/>
            <color indexed="81"/>
            <rFont val="Tahoma"/>
            <family val="2"/>
          </rPr>
          <t xml:space="preserve">Please provide faculty's full name per R/3 PA20. </t>
        </r>
      </text>
    </comment>
    <comment ref="D5" authorId="1" shapeId="0" xr:uid="{00000000-0006-0000-0200-000003000000}">
      <text>
        <r>
          <rPr>
            <b/>
            <sz val="9"/>
            <color indexed="81"/>
            <rFont val="Tahoma"/>
            <family val="2"/>
          </rPr>
          <t>Enter the M# for example M00123456</t>
        </r>
      </text>
    </comment>
    <comment ref="H5" authorId="0" shapeId="0" xr:uid="{00000000-0006-0000-0200-000004000000}">
      <text>
        <r>
          <rPr>
            <b/>
            <sz val="11"/>
            <color indexed="81"/>
            <rFont val="Tahoma"/>
            <family val="2"/>
          </rPr>
          <t>This field is used for any payment that may have resulted in error.</t>
        </r>
      </text>
    </comment>
    <comment ref="D6" authorId="0" shapeId="0" xr:uid="{00000000-0006-0000-0200-000005000000}">
      <text>
        <r>
          <rPr>
            <b/>
            <sz val="11"/>
            <color indexed="81"/>
            <rFont val="Tahoma"/>
            <family val="2"/>
          </rPr>
          <t>Provide the department Name</t>
        </r>
        <r>
          <rPr>
            <sz val="11"/>
            <color indexed="81"/>
            <rFont val="Tahoma"/>
            <family val="2"/>
          </rPr>
          <t xml:space="preserve">
</t>
        </r>
      </text>
    </comment>
    <comment ref="H6" authorId="0" shapeId="0" xr:uid="{00000000-0006-0000-0200-000006000000}">
      <text>
        <r>
          <rPr>
            <b/>
            <sz val="11"/>
            <color indexed="81"/>
            <rFont val="Tahoma"/>
            <family val="2"/>
          </rPr>
          <t>Enter any payment received for SUMMER University administrative pay. Remember the period may be for more than one month. Total should equal payment * # of months.</t>
        </r>
      </text>
    </comment>
    <comment ref="M6" authorId="2" shapeId="0" xr:uid="{3CDDA48B-5B5F-4866-AB3A-ECF9974AE1D7}">
      <text>
        <r>
          <rPr>
            <b/>
            <sz val="9"/>
            <color indexed="81"/>
            <rFont val="Tahoma"/>
            <family val="2"/>
          </rPr>
          <t>Ungruhe, John (ungruhjg):</t>
        </r>
        <r>
          <rPr>
            <sz val="9"/>
            <color indexed="81"/>
            <rFont val="Tahoma"/>
            <family val="2"/>
          </rPr>
          <t xml:space="preserve">
</t>
        </r>
      </text>
    </comment>
    <comment ref="H7" authorId="0" shapeId="0" xr:uid="{00000000-0006-0000-0200-000008000000}">
      <text>
        <r>
          <rPr>
            <b/>
            <sz val="11"/>
            <color indexed="81"/>
            <rFont val="Tahoma"/>
            <family val="2"/>
          </rPr>
          <t>Enter any payment received for SUMMER Teaching. Remember the period may be for more than one month. Total should equal payment * # of months.</t>
        </r>
      </text>
    </comment>
    <comment ref="D8" authorId="0" shapeId="0" xr:uid="{00000000-0006-0000-0200-000009000000}">
      <text>
        <r>
          <rPr>
            <b/>
            <sz val="11"/>
            <color indexed="81"/>
            <rFont val="Tahoma"/>
            <family val="2"/>
          </rPr>
          <t xml:space="preserve">For non-traditional term off periods, forward Department Heads letter of approval to John Ungruhe and he will provide a revised Calculator and Calendar with the updated EXC periods.  </t>
        </r>
      </text>
    </comment>
    <comment ref="H8" authorId="0" shapeId="0" xr:uid="{00000000-0006-0000-0200-00000A000000}">
      <text>
        <r>
          <rPr>
            <b/>
            <sz val="11"/>
            <color indexed="81"/>
            <rFont val="Tahoma"/>
            <family val="2"/>
          </rPr>
          <t>Government Cost Compliance is working on developing a new wage type to help clean-up the ADL payments received during the summer. Please enter any payment received using this new wage type (TBD).</t>
        </r>
      </text>
    </comment>
    <comment ref="J16" authorId="1" shapeId="0" xr:uid="{00000000-0006-0000-0200-00000C000000}">
      <text>
        <r>
          <rPr>
            <sz val="9"/>
            <color indexed="81"/>
            <rFont val="Tahoma"/>
            <family val="2"/>
          </rPr>
          <t>This the default rate used</t>
        </r>
      </text>
    </comment>
    <comment ref="C18" authorId="0" shapeId="0" xr:uid="{00000000-0006-0000-0200-00000D000000}">
      <text>
        <r>
          <rPr>
            <b/>
            <sz val="11"/>
            <color indexed="81"/>
            <rFont val="Tahoma"/>
            <family val="2"/>
          </rPr>
          <t>Enter the Date the UC SAP Base Salary effective date</t>
        </r>
      </text>
    </comment>
    <comment ref="E18" authorId="0" shapeId="0" xr:uid="{00000000-0006-0000-0200-00000F000000}">
      <text>
        <r>
          <rPr>
            <b/>
            <sz val="11"/>
            <color indexed="81"/>
            <rFont val="Tahoma"/>
            <family val="2"/>
          </rPr>
          <t>The actual base salary as reported in UC FLX on their PA20</t>
        </r>
      </text>
    </comment>
    <comment ref="G18" authorId="0" shapeId="0" xr:uid="{00000000-0006-0000-0200-000010000000}">
      <text>
        <r>
          <rPr>
            <b/>
            <sz val="11"/>
            <color indexed="81"/>
            <rFont val="Tahoma"/>
            <family val="2"/>
          </rPr>
          <t>This reflects any recurring payments received for additional administrative duties. For example OADM for Department Head Administrative duties.</t>
        </r>
      </text>
    </comment>
    <comment ref="C19" authorId="0" shapeId="0" xr:uid="{00000000-0006-0000-0200-000011000000}">
      <text>
        <r>
          <rPr>
            <b/>
            <sz val="11"/>
            <color indexed="81"/>
            <rFont val="Tahoma"/>
            <family val="2"/>
          </rPr>
          <t>Complete a new row for each pay increase (Only after the effective date)  See R/3 PA20.</t>
        </r>
      </text>
    </comment>
    <comment ref="E19" authorId="0" shapeId="0" xr:uid="{A587FE42-DE06-4470-9334-11703EDDCFE3}">
      <text>
        <r>
          <rPr>
            <b/>
            <sz val="11"/>
            <color indexed="81"/>
            <rFont val="Tahoma"/>
            <family val="2"/>
          </rPr>
          <t>The actual base salary as reported in UC FLX on their PA20</t>
        </r>
      </text>
    </comment>
    <comment ref="G19" authorId="0" shapeId="0" xr:uid="{00000000-0006-0000-0200-000014000000}">
      <text>
        <r>
          <rPr>
            <b/>
            <sz val="11"/>
            <color indexed="81"/>
            <rFont val="Tahoma"/>
            <family val="2"/>
          </rPr>
          <t>This reflects any recurring payments received for additional administrative duties. For example OADM for Department Head Administrative duties.</t>
        </r>
      </text>
    </comment>
    <comment ref="C20" authorId="0" shapeId="0" xr:uid="{00000000-0006-0000-0200-000015000000}">
      <text>
        <r>
          <rPr>
            <b/>
            <sz val="11"/>
            <color indexed="81"/>
            <rFont val="Tahoma"/>
            <family val="2"/>
          </rPr>
          <t>Complete a new row for each pay increase (Only after the effective date)  See R/3 PA20.</t>
        </r>
      </text>
    </comment>
    <comment ref="E20" authorId="0" shapeId="0" xr:uid="{48EBB2AC-5A01-4D58-81CF-75142F31182B}">
      <text>
        <r>
          <rPr>
            <b/>
            <sz val="11"/>
            <color indexed="81"/>
            <rFont val="Tahoma"/>
            <family val="2"/>
          </rPr>
          <t>The actual base salary as reported in UC FLX on their PA20</t>
        </r>
      </text>
    </comment>
    <comment ref="G20" authorId="0" shapeId="0" xr:uid="{00000000-0006-0000-0200-000018000000}">
      <text>
        <r>
          <rPr>
            <b/>
            <sz val="11"/>
            <color indexed="81"/>
            <rFont val="Tahoma"/>
            <family val="2"/>
          </rPr>
          <t>This reflects any recurring payments received for additional administrative duties. For example OADM for Department Head Administrative duties.</t>
        </r>
      </text>
    </comment>
    <comment ref="C21" authorId="0" shapeId="0" xr:uid="{6928FE78-2A8A-4119-B9A6-7C185DB84E79}">
      <text>
        <r>
          <rPr>
            <b/>
            <sz val="11"/>
            <color indexed="81"/>
            <rFont val="Tahoma"/>
            <family val="2"/>
          </rPr>
          <t>Complete a new row for each pay increase (Only after the effective date)  See R/3 PA20.</t>
        </r>
      </text>
    </comment>
    <comment ref="E21" authorId="0" shapeId="0" xr:uid="{19E7A992-0CEA-45C3-A6C9-A9CE738F65A0}">
      <text>
        <r>
          <rPr>
            <b/>
            <sz val="11"/>
            <color indexed="81"/>
            <rFont val="Tahoma"/>
            <family val="2"/>
          </rPr>
          <t>The actual base salary as reported in UC FLX on their PA20</t>
        </r>
      </text>
    </comment>
    <comment ref="G21" authorId="0" shapeId="0" xr:uid="{00000000-0006-0000-0200-00001C000000}">
      <text>
        <r>
          <rPr>
            <b/>
            <sz val="11"/>
            <color indexed="81"/>
            <rFont val="Tahoma"/>
            <family val="2"/>
          </rPr>
          <t>This reflects any recurring payments received for additional administrative duties. For example OADM for Department Head Administrative duties.</t>
        </r>
      </text>
    </comment>
    <comment ref="B35" authorId="0" shapeId="0" xr:uid="{00000000-0006-0000-0200-00001D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5" authorId="0" shapeId="0" xr:uid="{00000000-0006-0000-0200-00001E000000}">
      <text>
        <r>
          <rPr>
            <b/>
            <sz val="11"/>
            <color indexed="81"/>
            <rFont val="Tahoma"/>
            <family val="2"/>
          </rPr>
          <t>Pick respective funding Agency or Regular (All other) if not listed. Corresponds to L(5-10) above</t>
        </r>
      </text>
    </comment>
    <comment ref="D35" authorId="0" shapeId="0" xr:uid="{00000000-0006-0000-0200-00001F000000}">
      <text>
        <r>
          <rPr>
            <b/>
            <sz val="11"/>
            <color indexed="81"/>
            <rFont val="Tahoma"/>
            <family val="2"/>
          </rPr>
          <t>Enter the UC SAP Grant account number. Example 1123456</t>
        </r>
      </text>
    </comment>
    <comment ref="E35" authorId="0" shapeId="0" xr:uid="{00000000-0006-0000-0200-000020000000}">
      <text>
        <r>
          <rPr>
            <b/>
            <sz val="11"/>
            <color indexed="81"/>
            <rFont val="Tahoma"/>
            <family val="2"/>
          </rPr>
          <t>Enter the start date of the grant/contract  (See R/3 GMGRANTD - General Tab)</t>
        </r>
      </text>
    </comment>
    <comment ref="F35" authorId="0" shapeId="0" xr:uid="{00000000-0006-0000-0200-000021000000}">
      <text>
        <r>
          <rPr>
            <b/>
            <sz val="11"/>
            <color indexed="81"/>
            <rFont val="Tahoma"/>
            <family val="2"/>
          </rPr>
          <t>Enter the End date of the grant/contract   (See R/3 GMGRANTD - General Tab)</t>
        </r>
      </text>
    </comment>
    <comment ref="J35" authorId="0" shapeId="0" xr:uid="{00000000-0006-0000-0200-000022000000}">
      <text>
        <r>
          <rPr>
            <b/>
            <sz val="11"/>
            <color indexed="81"/>
            <rFont val="Tahoma"/>
            <family val="2"/>
          </rPr>
          <t>Enter the effort as reported by the EXC LVS</t>
        </r>
      </text>
    </comment>
    <comment ref="L35" authorId="0" shapeId="0" xr:uid="{00000000-0006-0000-0200-000023000000}">
      <text>
        <r>
          <rPr>
            <b/>
            <sz val="11"/>
            <color indexed="81"/>
            <rFont val="Tahoma"/>
            <family val="2"/>
          </rPr>
          <t>Enter the date you completed the one-time payment PCR</t>
        </r>
      </text>
    </comment>
    <comment ref="M35" authorId="0" shapeId="0" xr:uid="{00000000-0006-0000-0200-000024000000}">
      <text>
        <r>
          <rPr>
            <b/>
            <sz val="11"/>
            <color indexed="81"/>
            <rFont val="Tahoma"/>
            <family val="2"/>
          </rPr>
          <t>Enter the PCR number generated when you completed the one-time payment PCR</t>
        </r>
      </text>
    </comment>
    <comment ref="B36" authorId="0" shapeId="0" xr:uid="{00000000-0006-0000-0200-00002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6" authorId="0" shapeId="0" xr:uid="{00000000-0006-0000-0200-000027000000}">
      <text>
        <r>
          <rPr>
            <b/>
            <sz val="11"/>
            <color indexed="81"/>
            <rFont val="Tahoma"/>
            <family val="2"/>
          </rPr>
          <t>Pick respective funding Agency or Regular (All other) if not listed. Corresponds to L(5-10) above</t>
        </r>
      </text>
    </comment>
    <comment ref="D36" authorId="0" shapeId="0" xr:uid="{C0C3CF97-D401-4474-984E-4D18B7B81F16}">
      <text>
        <r>
          <rPr>
            <b/>
            <sz val="11"/>
            <color indexed="81"/>
            <rFont val="Tahoma"/>
            <family val="2"/>
          </rPr>
          <t>Enter the UC SAP Grant account number. Example 1123456</t>
        </r>
      </text>
    </comment>
    <comment ref="E36" authorId="0" shapeId="0" xr:uid="{23CA541C-DFDF-4EB7-A8BA-76945C4CE22C}">
      <text>
        <r>
          <rPr>
            <b/>
            <sz val="11"/>
            <color indexed="81"/>
            <rFont val="Tahoma"/>
            <family val="2"/>
          </rPr>
          <t>Enter the start date of the grant/contract  (See R/3 GMGRANTD - General Tab)</t>
        </r>
      </text>
    </comment>
    <comment ref="F36" authorId="0" shapeId="0" xr:uid="{532C98C2-B032-4E5A-BA1E-9115CBEE462D}">
      <text>
        <r>
          <rPr>
            <b/>
            <sz val="11"/>
            <color indexed="81"/>
            <rFont val="Tahoma"/>
            <family val="2"/>
          </rPr>
          <t>Enter the End date of the grant/contract   (See R/3 GMGRANTD - General Tab)</t>
        </r>
      </text>
    </comment>
    <comment ref="J36" authorId="0" shapeId="0" xr:uid="{00000000-0006-0000-0200-00002B000000}">
      <text>
        <r>
          <rPr>
            <b/>
            <sz val="11"/>
            <color indexed="81"/>
            <rFont val="Tahoma"/>
            <family val="2"/>
          </rPr>
          <t>Enter the effort as reported by the EXC LVS</t>
        </r>
      </text>
    </comment>
    <comment ref="L36" authorId="0" shapeId="0" xr:uid="{00000000-0006-0000-0200-00002C000000}">
      <text>
        <r>
          <rPr>
            <b/>
            <sz val="11"/>
            <color indexed="81"/>
            <rFont val="Tahoma"/>
            <family val="2"/>
          </rPr>
          <t>Enter the date you completed the one-time payment PCR</t>
        </r>
      </text>
    </comment>
    <comment ref="M36" authorId="0" shapeId="0" xr:uid="{00000000-0006-0000-0200-00002D000000}">
      <text>
        <r>
          <rPr>
            <b/>
            <sz val="11"/>
            <color indexed="81"/>
            <rFont val="Tahoma"/>
            <family val="2"/>
          </rPr>
          <t>Enter the PCR number generated when you completed the one-time payment PCR</t>
        </r>
      </text>
    </comment>
    <comment ref="B37" authorId="0" shapeId="0" xr:uid="{C701D2EC-B370-4DED-95F7-D9F5F87CED2E}">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7" authorId="0" shapeId="0" xr:uid="{8A5E278A-23D0-4093-9E7C-6926294589F8}">
      <text>
        <r>
          <rPr>
            <b/>
            <sz val="11"/>
            <color indexed="81"/>
            <rFont val="Tahoma"/>
            <family val="2"/>
          </rPr>
          <t>Pick respective funding Agency or Regular (All other) if not listed. Corresponds to L(5-10) above</t>
        </r>
      </text>
    </comment>
    <comment ref="D37" authorId="0" shapeId="0" xr:uid="{EB485761-E782-46A1-A395-A11B0B39A3AC}">
      <text>
        <r>
          <rPr>
            <b/>
            <sz val="11"/>
            <color indexed="81"/>
            <rFont val="Tahoma"/>
            <family val="2"/>
          </rPr>
          <t>Enter the UC SAP Grant account number. Example 1123456</t>
        </r>
      </text>
    </comment>
    <comment ref="E37" authorId="0" shapeId="0" xr:uid="{15B81CDE-6F48-459E-8019-9D0FA09EC7B4}">
      <text>
        <r>
          <rPr>
            <b/>
            <sz val="11"/>
            <color indexed="81"/>
            <rFont val="Tahoma"/>
            <family val="2"/>
          </rPr>
          <t>Enter the start date of the grant/contract  (See R/3 GMGRANTD - General Tab)</t>
        </r>
      </text>
    </comment>
    <comment ref="F37" authorId="0" shapeId="0" xr:uid="{5094849B-2056-4E93-8319-BF2E17D823B4}">
      <text>
        <r>
          <rPr>
            <b/>
            <sz val="11"/>
            <color indexed="81"/>
            <rFont val="Tahoma"/>
            <family val="2"/>
          </rPr>
          <t>Enter the End date of the grant/contract   (See R/3 GMGRANTD - General Tab)</t>
        </r>
      </text>
    </comment>
    <comment ref="J37" authorId="0" shapeId="0" xr:uid="{00000000-0006-0000-0200-000033000000}">
      <text>
        <r>
          <rPr>
            <b/>
            <sz val="11"/>
            <color indexed="81"/>
            <rFont val="Tahoma"/>
            <family val="2"/>
          </rPr>
          <t>Enter the effort as reported by the EXC LVS</t>
        </r>
      </text>
    </comment>
    <comment ref="L37" authorId="0" shapeId="0" xr:uid="{00000000-0006-0000-0200-000034000000}">
      <text>
        <r>
          <rPr>
            <b/>
            <sz val="11"/>
            <color indexed="81"/>
            <rFont val="Tahoma"/>
            <family val="2"/>
          </rPr>
          <t>Enter the date you completed the one-time payment PCR</t>
        </r>
      </text>
    </comment>
    <comment ref="M37" authorId="0" shapeId="0" xr:uid="{00000000-0006-0000-0200-000035000000}">
      <text>
        <r>
          <rPr>
            <b/>
            <sz val="11"/>
            <color indexed="81"/>
            <rFont val="Tahoma"/>
            <family val="2"/>
          </rPr>
          <t>Enter the PCR number generated when you completed the one-time payment PCR</t>
        </r>
      </text>
    </comment>
    <comment ref="B38" authorId="0" shapeId="0" xr:uid="{A5F182FC-736B-4763-92CE-C11255F429DE}">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8" authorId="0" shapeId="0" xr:uid="{E11EBFB3-CE16-469B-9B6C-3A93401CA499}">
      <text>
        <r>
          <rPr>
            <b/>
            <sz val="11"/>
            <color indexed="81"/>
            <rFont val="Tahoma"/>
            <family val="2"/>
          </rPr>
          <t>Pick respective funding Agency or Regular (All other) if not listed. Corresponds to L(5-10) above</t>
        </r>
      </text>
    </comment>
    <comment ref="D38" authorId="0" shapeId="0" xr:uid="{99DE5A0C-27D2-4509-BF01-9971F657DEAF}">
      <text>
        <r>
          <rPr>
            <b/>
            <sz val="11"/>
            <color indexed="81"/>
            <rFont val="Tahoma"/>
            <family val="2"/>
          </rPr>
          <t>Enter the UC SAP Grant account number. Example 1123456</t>
        </r>
      </text>
    </comment>
    <comment ref="E38" authorId="0" shapeId="0" xr:uid="{4B5CD08D-787F-4662-A7C7-06EF8ED2D1C2}">
      <text>
        <r>
          <rPr>
            <b/>
            <sz val="11"/>
            <color indexed="81"/>
            <rFont val="Tahoma"/>
            <family val="2"/>
          </rPr>
          <t>Enter the start date of the grant/contract  (See R/3 GMGRANTD - General Tab)</t>
        </r>
      </text>
    </comment>
    <comment ref="F38" authorId="0" shapeId="0" xr:uid="{AA0AB251-BA01-410E-86CB-44E99CCC750A}">
      <text>
        <r>
          <rPr>
            <b/>
            <sz val="11"/>
            <color indexed="81"/>
            <rFont val="Tahoma"/>
            <family val="2"/>
          </rPr>
          <t>Enter the End date of the grant/contract   (See R/3 GMGRANTD - General Tab)</t>
        </r>
      </text>
    </comment>
    <comment ref="J38" authorId="0" shapeId="0" xr:uid="{00000000-0006-0000-0200-00003B000000}">
      <text>
        <r>
          <rPr>
            <b/>
            <sz val="11"/>
            <color indexed="81"/>
            <rFont val="Tahoma"/>
            <family val="2"/>
          </rPr>
          <t>Enter the effort as reported by the EXC LVS</t>
        </r>
      </text>
    </comment>
    <comment ref="L38" authorId="0" shapeId="0" xr:uid="{00000000-0006-0000-0200-00003C000000}">
      <text>
        <r>
          <rPr>
            <b/>
            <sz val="11"/>
            <color indexed="81"/>
            <rFont val="Tahoma"/>
            <family val="2"/>
          </rPr>
          <t>Enter the date you completed the one-time payment PCR</t>
        </r>
      </text>
    </comment>
    <comment ref="M38" authorId="0" shapeId="0" xr:uid="{00000000-0006-0000-0200-00003D000000}">
      <text>
        <r>
          <rPr>
            <b/>
            <sz val="11"/>
            <color indexed="81"/>
            <rFont val="Tahoma"/>
            <family val="2"/>
          </rPr>
          <t>Enter the PCR number generated when you completed the one-time payment PCR</t>
        </r>
      </text>
    </comment>
    <comment ref="B39" authorId="0" shapeId="0" xr:uid="{00000000-0006-0000-0200-00003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9" authorId="0" shapeId="0" xr:uid="{00000000-0006-0000-0200-00003F000000}">
      <text>
        <r>
          <rPr>
            <b/>
            <sz val="11"/>
            <color indexed="81"/>
            <rFont val="Tahoma"/>
            <family val="2"/>
          </rPr>
          <t>Pick respective funding Agency or Regular (All other) if not listed. Corresponds to L(5-10) above</t>
        </r>
      </text>
    </comment>
    <comment ref="D39" authorId="0" shapeId="0" xr:uid="{348A4502-8F27-4135-9708-5DCEB137744C}">
      <text>
        <r>
          <rPr>
            <b/>
            <sz val="11"/>
            <color indexed="81"/>
            <rFont val="Tahoma"/>
            <family val="2"/>
          </rPr>
          <t>Enter the UC SAP Grant account number. Example 1123456</t>
        </r>
      </text>
    </comment>
    <comment ref="E39" authorId="0" shapeId="0" xr:uid="{B4FCC9E2-6AB9-4F0E-84B9-A364922CD706}">
      <text>
        <r>
          <rPr>
            <b/>
            <sz val="11"/>
            <color indexed="81"/>
            <rFont val="Tahoma"/>
            <family val="2"/>
          </rPr>
          <t>Enter the start date of the grant/contract  (See R/3 GMGRANTD - General Tab)</t>
        </r>
      </text>
    </comment>
    <comment ref="F39" authorId="0" shapeId="0" xr:uid="{F21C3EDF-5C25-4A24-9406-D5EA4EC29CFF}">
      <text>
        <r>
          <rPr>
            <b/>
            <sz val="11"/>
            <color indexed="81"/>
            <rFont val="Tahoma"/>
            <family val="2"/>
          </rPr>
          <t>Enter the End date of the grant/contract   (See R/3 GMGRANTD - General Tab)</t>
        </r>
      </text>
    </comment>
    <comment ref="J39" authorId="0" shapeId="0" xr:uid="{00000000-0006-0000-0200-000043000000}">
      <text>
        <r>
          <rPr>
            <b/>
            <sz val="11"/>
            <color indexed="81"/>
            <rFont val="Tahoma"/>
            <family val="2"/>
          </rPr>
          <t>Enter the effort as reported by the EXC LVS</t>
        </r>
      </text>
    </comment>
    <comment ref="L39" authorId="0" shapeId="0" xr:uid="{00000000-0006-0000-0200-000044000000}">
      <text>
        <r>
          <rPr>
            <b/>
            <sz val="11"/>
            <color indexed="81"/>
            <rFont val="Tahoma"/>
            <family val="2"/>
          </rPr>
          <t>Enter the date you completed the one-time payment PCR</t>
        </r>
      </text>
    </comment>
    <comment ref="M39" authorId="0" shapeId="0" xr:uid="{00000000-0006-0000-0200-000045000000}">
      <text>
        <r>
          <rPr>
            <b/>
            <sz val="11"/>
            <color indexed="81"/>
            <rFont val="Tahoma"/>
            <family val="2"/>
          </rPr>
          <t>Enter the PCR number generated when you completed the one-time payment PCR</t>
        </r>
      </text>
    </comment>
    <comment ref="B40" authorId="0" shapeId="0" xr:uid="{652FBD56-A70E-45E2-8C64-B4823EDEEDFB}">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0" authorId="0" shapeId="0" xr:uid="{C6373C03-8611-429A-954D-59D52401A128}">
      <text>
        <r>
          <rPr>
            <b/>
            <sz val="11"/>
            <color indexed="81"/>
            <rFont val="Tahoma"/>
            <family val="2"/>
          </rPr>
          <t>Pick respective funding Agency or Regular (All other) if not listed. Corresponds to L(5-10) above</t>
        </r>
      </text>
    </comment>
    <comment ref="D40" authorId="0" shapeId="0" xr:uid="{E27FCA9D-BD16-453E-8CA7-144E27F37BDB}">
      <text>
        <r>
          <rPr>
            <b/>
            <sz val="11"/>
            <color indexed="81"/>
            <rFont val="Tahoma"/>
            <family val="2"/>
          </rPr>
          <t>Enter the UC SAP Grant account number. Example 1123456</t>
        </r>
      </text>
    </comment>
    <comment ref="E40" authorId="0" shapeId="0" xr:uid="{8E255D16-DC27-44BA-8836-7B6E39769BA1}">
      <text>
        <r>
          <rPr>
            <b/>
            <sz val="11"/>
            <color indexed="81"/>
            <rFont val="Tahoma"/>
            <family val="2"/>
          </rPr>
          <t>Enter the start date of the grant/contract  (See R/3 GMGRANTD - General Tab)</t>
        </r>
      </text>
    </comment>
    <comment ref="F40" authorId="0" shapeId="0" xr:uid="{89953438-4F10-4AF4-965F-AD8767CE3E5D}">
      <text>
        <r>
          <rPr>
            <b/>
            <sz val="11"/>
            <color indexed="81"/>
            <rFont val="Tahoma"/>
            <family val="2"/>
          </rPr>
          <t>Enter the End date of the grant/contract   (See R/3 GMGRANTD - General Tab)</t>
        </r>
      </text>
    </comment>
    <comment ref="J40" authorId="0" shapeId="0" xr:uid="{00000000-0006-0000-0200-00004B000000}">
      <text>
        <r>
          <rPr>
            <b/>
            <sz val="11"/>
            <color indexed="81"/>
            <rFont val="Tahoma"/>
            <family val="2"/>
          </rPr>
          <t>Enter the effort as reported by the EXC LVS</t>
        </r>
      </text>
    </comment>
    <comment ref="L40" authorId="0" shapeId="0" xr:uid="{00000000-0006-0000-0200-00004C000000}">
      <text>
        <r>
          <rPr>
            <b/>
            <sz val="11"/>
            <color indexed="81"/>
            <rFont val="Tahoma"/>
            <family val="2"/>
          </rPr>
          <t>Enter the date you completed the one-time payment PCR</t>
        </r>
      </text>
    </comment>
    <comment ref="M40" authorId="0" shapeId="0" xr:uid="{00000000-0006-0000-0200-00004D000000}">
      <text>
        <r>
          <rPr>
            <b/>
            <sz val="11"/>
            <color indexed="81"/>
            <rFont val="Tahoma"/>
            <family val="2"/>
          </rPr>
          <t>Enter the PCR number generated when you completed the one-time payment PCR</t>
        </r>
      </text>
    </comment>
    <comment ref="B41" authorId="0" shapeId="0" xr:uid="{4E578552-7B3F-407E-A84F-D5319B58E138}">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1" authorId="0" shapeId="0" xr:uid="{4A7C92F1-4CED-40E5-B096-47611FB1F105}">
      <text>
        <r>
          <rPr>
            <b/>
            <sz val="11"/>
            <color indexed="81"/>
            <rFont val="Tahoma"/>
            <family val="2"/>
          </rPr>
          <t>Pick respective funding Agency or Regular (All other) if not listed. Corresponds to L(5-10) above</t>
        </r>
      </text>
    </comment>
    <comment ref="D41" authorId="0" shapeId="0" xr:uid="{6BF43B3A-C731-471F-AE81-78CD9F9EAE43}">
      <text>
        <r>
          <rPr>
            <b/>
            <sz val="11"/>
            <color indexed="81"/>
            <rFont val="Tahoma"/>
            <family val="2"/>
          </rPr>
          <t>Enter the UC SAP Grant account number. Example 1123456</t>
        </r>
      </text>
    </comment>
    <comment ref="E41" authorId="0" shapeId="0" xr:uid="{15F6BF23-7128-45A4-9689-F7666ECBA6A3}">
      <text>
        <r>
          <rPr>
            <b/>
            <sz val="11"/>
            <color indexed="81"/>
            <rFont val="Tahoma"/>
            <family val="2"/>
          </rPr>
          <t>Enter the start date of the grant/contract  (See R/3 GMGRANTD - General Tab)</t>
        </r>
      </text>
    </comment>
    <comment ref="F41" authorId="0" shapeId="0" xr:uid="{809CF0F4-80A0-4277-9A0A-3B528080D2A5}">
      <text>
        <r>
          <rPr>
            <b/>
            <sz val="11"/>
            <color indexed="81"/>
            <rFont val="Tahoma"/>
            <family val="2"/>
          </rPr>
          <t>Enter the End date of the grant/contract   (See R/3 GMGRANTD - General Tab)</t>
        </r>
      </text>
    </comment>
    <comment ref="J41" authorId="0" shapeId="0" xr:uid="{00000000-0006-0000-0200-000053000000}">
      <text>
        <r>
          <rPr>
            <b/>
            <sz val="11"/>
            <color indexed="81"/>
            <rFont val="Tahoma"/>
            <family val="2"/>
          </rPr>
          <t>Enter the effort as reported by the EXC LVS</t>
        </r>
      </text>
    </comment>
    <comment ref="L41" authorId="0" shapeId="0" xr:uid="{00000000-0006-0000-0200-000054000000}">
      <text>
        <r>
          <rPr>
            <b/>
            <sz val="11"/>
            <color indexed="81"/>
            <rFont val="Tahoma"/>
            <family val="2"/>
          </rPr>
          <t>Enter the date you completed the one-time payment PCR</t>
        </r>
      </text>
    </comment>
    <comment ref="M41" authorId="0" shapeId="0" xr:uid="{00000000-0006-0000-0200-000055000000}">
      <text>
        <r>
          <rPr>
            <b/>
            <sz val="11"/>
            <color indexed="81"/>
            <rFont val="Tahoma"/>
            <family val="2"/>
          </rPr>
          <t>Enter the PCR number generated when you completed the one-time payment PCR</t>
        </r>
      </text>
    </comment>
    <comment ref="B42" authorId="0" shapeId="0" xr:uid="{2FC227CF-19A0-4A77-AB7C-B6AD41DCDB5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2" authorId="0" shapeId="0" xr:uid="{B9E6DE92-CED4-4567-8911-DD813FBBF112}">
      <text>
        <r>
          <rPr>
            <b/>
            <sz val="11"/>
            <color indexed="81"/>
            <rFont val="Tahoma"/>
            <family val="2"/>
          </rPr>
          <t>Pick respective funding Agency or Regular (All other) if not listed. Corresponds to L(5-10) above</t>
        </r>
      </text>
    </comment>
    <comment ref="D42" authorId="0" shapeId="0" xr:uid="{31B38485-5E8F-4AD4-A638-A96B3A3520CF}">
      <text>
        <r>
          <rPr>
            <b/>
            <sz val="11"/>
            <color indexed="81"/>
            <rFont val="Tahoma"/>
            <family val="2"/>
          </rPr>
          <t>Enter the UC SAP Grant account number. Example 1123456</t>
        </r>
      </text>
    </comment>
    <comment ref="E42" authorId="0" shapeId="0" xr:uid="{6A9DC257-36D4-4EFA-863C-0F1812F900A7}">
      <text>
        <r>
          <rPr>
            <b/>
            <sz val="11"/>
            <color indexed="81"/>
            <rFont val="Tahoma"/>
            <family val="2"/>
          </rPr>
          <t>Enter the start date of the grant/contract  (See R/3 GMGRANTD - General Tab)</t>
        </r>
      </text>
    </comment>
    <comment ref="F42" authorId="0" shapeId="0" xr:uid="{85156EC4-5BFA-4198-B447-2421B5B57643}">
      <text>
        <r>
          <rPr>
            <b/>
            <sz val="11"/>
            <color indexed="81"/>
            <rFont val="Tahoma"/>
            <family val="2"/>
          </rPr>
          <t>Enter the End date of the grant/contract   (See R/3 GMGRANTD - General Tab)</t>
        </r>
      </text>
    </comment>
    <comment ref="J42" authorId="0" shapeId="0" xr:uid="{00000000-0006-0000-0200-00005B000000}">
      <text>
        <r>
          <rPr>
            <b/>
            <sz val="11"/>
            <color indexed="81"/>
            <rFont val="Tahoma"/>
            <family val="2"/>
          </rPr>
          <t>Enter the effort as reported by the EXC LVS</t>
        </r>
      </text>
    </comment>
    <comment ref="L42" authorId="0" shapeId="0" xr:uid="{00000000-0006-0000-0200-00005C000000}">
      <text>
        <r>
          <rPr>
            <b/>
            <sz val="11"/>
            <color indexed="81"/>
            <rFont val="Tahoma"/>
            <family val="2"/>
          </rPr>
          <t>Enter the date you completed the one-time payment PCR</t>
        </r>
      </text>
    </comment>
    <comment ref="M42" authorId="0" shapeId="0" xr:uid="{00000000-0006-0000-0200-00005D000000}">
      <text>
        <r>
          <rPr>
            <b/>
            <sz val="11"/>
            <color indexed="81"/>
            <rFont val="Tahoma"/>
            <family val="2"/>
          </rPr>
          <t>Enter the PCR number generated when you completed the one-time payment PCR</t>
        </r>
      </text>
    </comment>
    <comment ref="B43" authorId="0" shapeId="0" xr:uid="{00000000-0006-0000-0200-00005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3" authorId="0" shapeId="0" xr:uid="{95A63192-56DD-4005-8A45-971E1271F083}">
      <text>
        <r>
          <rPr>
            <b/>
            <sz val="11"/>
            <color indexed="81"/>
            <rFont val="Tahoma"/>
            <family val="2"/>
          </rPr>
          <t>Pick respective funding Agency or Regular (All other) if not listed. Corresponds to L(5-10) above</t>
        </r>
      </text>
    </comment>
    <comment ref="D43" authorId="0" shapeId="0" xr:uid="{00000000-0006-0000-0200-000060000000}">
      <text>
        <r>
          <rPr>
            <b/>
            <sz val="11"/>
            <color indexed="81"/>
            <rFont val="Tahoma"/>
            <family val="2"/>
          </rPr>
          <t>Enter the UC SAP Grant account number. Example 1123456</t>
        </r>
      </text>
    </comment>
    <comment ref="E43" authorId="0" shapeId="0" xr:uid="{00000000-0006-0000-0200-000061000000}">
      <text>
        <r>
          <rPr>
            <b/>
            <sz val="11"/>
            <color indexed="81"/>
            <rFont val="Tahoma"/>
            <family val="2"/>
          </rPr>
          <t>Enter the start date of the grant/contract  (See R/3 GMGRANTD - General Tab)</t>
        </r>
      </text>
    </comment>
    <comment ref="F43" authorId="0" shapeId="0" xr:uid="{00000000-0006-0000-0200-000062000000}">
      <text>
        <r>
          <rPr>
            <b/>
            <sz val="11"/>
            <color indexed="81"/>
            <rFont val="Tahoma"/>
            <family val="2"/>
          </rPr>
          <t>Enter the End date of the grant/contract   (See R/3 GMGRANTD - General Tab)</t>
        </r>
      </text>
    </comment>
    <comment ref="J43" authorId="0" shapeId="0" xr:uid="{00000000-0006-0000-0200-000063000000}">
      <text>
        <r>
          <rPr>
            <b/>
            <sz val="11"/>
            <color indexed="81"/>
            <rFont val="Tahoma"/>
            <family val="2"/>
          </rPr>
          <t>Enter the effort as reported by the EXC LVS</t>
        </r>
      </text>
    </comment>
    <comment ref="L43" authorId="0" shapeId="0" xr:uid="{00000000-0006-0000-0200-000064000000}">
      <text>
        <r>
          <rPr>
            <b/>
            <sz val="11"/>
            <color indexed="81"/>
            <rFont val="Tahoma"/>
            <family val="2"/>
          </rPr>
          <t>Enter the date you completed the one-time payment PCR</t>
        </r>
      </text>
    </comment>
    <comment ref="M43" authorId="0" shapeId="0" xr:uid="{00000000-0006-0000-0200-000065000000}">
      <text>
        <r>
          <rPr>
            <b/>
            <sz val="11"/>
            <color indexed="81"/>
            <rFont val="Tahoma"/>
            <family val="2"/>
          </rPr>
          <t>Enter the PCR number generated when you completed the one-time payment PCR</t>
        </r>
      </text>
    </comment>
    <comment ref="B44" authorId="0" shapeId="0" xr:uid="{00000000-0006-0000-0200-00006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4" authorId="0" shapeId="0" xr:uid="{34A1A562-7F7D-4D72-BE9F-08B008FE75F8}">
      <text>
        <r>
          <rPr>
            <b/>
            <sz val="11"/>
            <color indexed="81"/>
            <rFont val="Tahoma"/>
            <family val="2"/>
          </rPr>
          <t>Pick respective funding Agency or Regular (All other) if not listed. Corresponds to L(5-10) above</t>
        </r>
      </text>
    </comment>
    <comment ref="D44" authorId="0" shapeId="0" xr:uid="{00000000-0006-0000-0200-000068000000}">
      <text>
        <r>
          <rPr>
            <b/>
            <sz val="11"/>
            <color indexed="81"/>
            <rFont val="Tahoma"/>
            <family val="2"/>
          </rPr>
          <t>Enter the UC SAP Grant account number. Example 1123456</t>
        </r>
      </text>
    </comment>
    <comment ref="E44" authorId="0" shapeId="0" xr:uid="{00000000-0006-0000-0200-000069000000}">
      <text>
        <r>
          <rPr>
            <b/>
            <sz val="11"/>
            <color indexed="81"/>
            <rFont val="Tahoma"/>
            <family val="2"/>
          </rPr>
          <t>Enter the start date of the grant/contract  (See R/3 GMGRANTD - General Tab)</t>
        </r>
      </text>
    </comment>
    <comment ref="F44" authorId="0" shapeId="0" xr:uid="{00000000-0006-0000-0200-00006A000000}">
      <text>
        <r>
          <rPr>
            <b/>
            <sz val="11"/>
            <color indexed="81"/>
            <rFont val="Tahoma"/>
            <family val="2"/>
          </rPr>
          <t>Enter the End date of the grant/contract   (See R/3 GMGRANTD - General Tab)</t>
        </r>
      </text>
    </comment>
    <comment ref="J44" authorId="0" shapeId="0" xr:uid="{00000000-0006-0000-0200-00006B000000}">
      <text>
        <r>
          <rPr>
            <b/>
            <sz val="11"/>
            <color indexed="81"/>
            <rFont val="Tahoma"/>
            <family val="2"/>
          </rPr>
          <t>Enter the effort as reported by the EXC LVS</t>
        </r>
      </text>
    </comment>
    <comment ref="L44" authorId="0" shapeId="0" xr:uid="{00000000-0006-0000-0200-00006C000000}">
      <text>
        <r>
          <rPr>
            <b/>
            <sz val="11"/>
            <color indexed="81"/>
            <rFont val="Tahoma"/>
            <family val="2"/>
          </rPr>
          <t>Enter the date you completed the one-time payment PCR</t>
        </r>
      </text>
    </comment>
    <comment ref="M44" authorId="0" shapeId="0" xr:uid="{00000000-0006-0000-0200-00006D000000}">
      <text>
        <r>
          <rPr>
            <b/>
            <sz val="11"/>
            <color indexed="81"/>
            <rFont val="Tahoma"/>
            <family val="2"/>
          </rPr>
          <t>Enter the PCR number generated when you completed the one-time payment PCR</t>
        </r>
      </text>
    </comment>
    <comment ref="B45" authorId="0" shapeId="0" xr:uid="{00000000-0006-0000-0200-00006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5" authorId="0" shapeId="0" xr:uid="{DB9B2BDF-6EE2-4DF7-8213-5CB4A5890281}">
      <text>
        <r>
          <rPr>
            <b/>
            <sz val="11"/>
            <color indexed="81"/>
            <rFont val="Tahoma"/>
            <family val="2"/>
          </rPr>
          <t>Pick respective funding Agency or Regular (All other) if not listed. Corresponds to L(5-10) above</t>
        </r>
      </text>
    </comment>
    <comment ref="D45" authorId="0" shapeId="0" xr:uid="{00000000-0006-0000-0200-000070000000}">
      <text>
        <r>
          <rPr>
            <b/>
            <sz val="11"/>
            <color indexed="81"/>
            <rFont val="Tahoma"/>
            <family val="2"/>
          </rPr>
          <t>Enter the UC SAP Grant account number. Example 1123456</t>
        </r>
      </text>
    </comment>
    <comment ref="E45" authorId="0" shapeId="0" xr:uid="{00000000-0006-0000-0200-000071000000}">
      <text>
        <r>
          <rPr>
            <b/>
            <sz val="11"/>
            <color indexed="81"/>
            <rFont val="Tahoma"/>
            <family val="2"/>
          </rPr>
          <t>Enter the start date of the grant/contract  (See R/3 GMGRANTD - General Tab)</t>
        </r>
      </text>
    </comment>
    <comment ref="F45" authorId="0" shapeId="0" xr:uid="{00000000-0006-0000-0200-000072000000}">
      <text>
        <r>
          <rPr>
            <b/>
            <sz val="11"/>
            <color indexed="81"/>
            <rFont val="Tahoma"/>
            <family val="2"/>
          </rPr>
          <t>Enter the End date of the grant/contract   (See R/3 GMGRANTD - General Tab)</t>
        </r>
      </text>
    </comment>
    <comment ref="J45" authorId="0" shapeId="0" xr:uid="{00000000-0006-0000-0200-000073000000}">
      <text>
        <r>
          <rPr>
            <b/>
            <sz val="11"/>
            <color indexed="81"/>
            <rFont val="Tahoma"/>
            <family val="2"/>
          </rPr>
          <t>Enter the effort as reported by the EXC LVS</t>
        </r>
      </text>
    </comment>
    <comment ref="L45" authorId="0" shapeId="0" xr:uid="{00000000-0006-0000-0200-000074000000}">
      <text>
        <r>
          <rPr>
            <b/>
            <sz val="11"/>
            <color indexed="81"/>
            <rFont val="Tahoma"/>
            <family val="2"/>
          </rPr>
          <t>Enter the date you completed the one-time payment PCR</t>
        </r>
      </text>
    </comment>
    <comment ref="M45" authorId="0" shapeId="0" xr:uid="{00000000-0006-0000-0200-000075000000}">
      <text>
        <r>
          <rPr>
            <b/>
            <sz val="11"/>
            <color indexed="81"/>
            <rFont val="Tahoma"/>
            <family val="2"/>
          </rPr>
          <t>Enter the PCR number generated when you completed the one-time payment PCR</t>
        </r>
      </text>
    </comment>
    <comment ref="B46" authorId="0" shapeId="0" xr:uid="{00000000-0006-0000-0200-00007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6" authorId="0" shapeId="0" xr:uid="{7D6EFB45-5C6D-4A0F-B5E8-CBAFCC5EAA46}">
      <text>
        <r>
          <rPr>
            <b/>
            <sz val="11"/>
            <color indexed="81"/>
            <rFont val="Tahoma"/>
            <family val="2"/>
          </rPr>
          <t>Pick respective funding Agency or Regular (All other) if not listed. Corresponds to L(5-10) above</t>
        </r>
      </text>
    </comment>
    <comment ref="D46" authorId="0" shapeId="0" xr:uid="{00000000-0006-0000-0200-000078000000}">
      <text>
        <r>
          <rPr>
            <b/>
            <sz val="11"/>
            <color indexed="81"/>
            <rFont val="Tahoma"/>
            <family val="2"/>
          </rPr>
          <t>Enter the UC SAP Grant account number. Example 1123456</t>
        </r>
      </text>
    </comment>
    <comment ref="E46" authorId="0" shapeId="0" xr:uid="{00000000-0006-0000-0200-000079000000}">
      <text>
        <r>
          <rPr>
            <b/>
            <sz val="11"/>
            <color indexed="81"/>
            <rFont val="Tahoma"/>
            <family val="2"/>
          </rPr>
          <t>Enter the start date of the grant/contract  (See R/3 GMGRANTD - General Tab)</t>
        </r>
      </text>
    </comment>
    <comment ref="F46" authorId="0" shapeId="0" xr:uid="{00000000-0006-0000-0200-00007A000000}">
      <text>
        <r>
          <rPr>
            <b/>
            <sz val="11"/>
            <color indexed="81"/>
            <rFont val="Tahoma"/>
            <family val="2"/>
          </rPr>
          <t>Enter the End date of the grant/contract   (See R/3 GMGRANTD - General Tab)</t>
        </r>
      </text>
    </comment>
    <comment ref="J46" authorId="0" shapeId="0" xr:uid="{00000000-0006-0000-0200-00007B000000}">
      <text>
        <r>
          <rPr>
            <b/>
            <sz val="11"/>
            <color indexed="81"/>
            <rFont val="Tahoma"/>
            <family val="2"/>
          </rPr>
          <t>Enter the effort as reported by the EXC LVS</t>
        </r>
      </text>
    </comment>
    <comment ref="L46" authorId="0" shapeId="0" xr:uid="{00000000-0006-0000-0200-00007C000000}">
      <text>
        <r>
          <rPr>
            <b/>
            <sz val="11"/>
            <color indexed="81"/>
            <rFont val="Tahoma"/>
            <family val="2"/>
          </rPr>
          <t>Enter the date you completed the one-time payment PCR</t>
        </r>
      </text>
    </comment>
    <comment ref="M46" authorId="0" shapeId="0" xr:uid="{00000000-0006-0000-0200-00007D000000}">
      <text>
        <r>
          <rPr>
            <b/>
            <sz val="11"/>
            <color indexed="81"/>
            <rFont val="Tahoma"/>
            <family val="2"/>
          </rPr>
          <t>Enter the PCR number generated when you completed the one-time payment PCR</t>
        </r>
      </text>
    </comment>
    <comment ref="B47" authorId="0" shapeId="0" xr:uid="{00000000-0006-0000-0200-00007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7" authorId="0" shapeId="0" xr:uid="{887EBDDE-F805-4446-AF01-1EF3C2EE46C3}">
      <text>
        <r>
          <rPr>
            <b/>
            <sz val="11"/>
            <color indexed="81"/>
            <rFont val="Tahoma"/>
            <family val="2"/>
          </rPr>
          <t>Pick respective funding Agency or Regular (All other) if not listed. Corresponds to L(5-10) above</t>
        </r>
      </text>
    </comment>
    <comment ref="D47" authorId="0" shapeId="0" xr:uid="{00000000-0006-0000-0200-000080000000}">
      <text>
        <r>
          <rPr>
            <b/>
            <sz val="11"/>
            <color indexed="81"/>
            <rFont val="Tahoma"/>
            <family val="2"/>
          </rPr>
          <t>Enter the UC SAP Grant account number. Example 1123456</t>
        </r>
      </text>
    </comment>
    <comment ref="E47" authorId="0" shapeId="0" xr:uid="{00000000-0006-0000-0200-000081000000}">
      <text>
        <r>
          <rPr>
            <b/>
            <sz val="11"/>
            <color indexed="81"/>
            <rFont val="Tahoma"/>
            <family val="2"/>
          </rPr>
          <t>Enter the start date of the grant/contract  (See R/3 GMGRANTD - General Tab)</t>
        </r>
      </text>
    </comment>
    <comment ref="F47" authorId="0" shapeId="0" xr:uid="{00000000-0006-0000-0200-000082000000}">
      <text>
        <r>
          <rPr>
            <b/>
            <sz val="11"/>
            <color indexed="81"/>
            <rFont val="Tahoma"/>
            <family val="2"/>
          </rPr>
          <t>Enter the End date of the grant/contract   (See R/3 GMGRANTD - General Tab)</t>
        </r>
      </text>
    </comment>
    <comment ref="J47" authorId="0" shapeId="0" xr:uid="{00000000-0006-0000-0200-000083000000}">
      <text>
        <r>
          <rPr>
            <b/>
            <sz val="11"/>
            <color indexed="81"/>
            <rFont val="Tahoma"/>
            <family val="2"/>
          </rPr>
          <t>Enter the effort as reported by the EXC LVS</t>
        </r>
      </text>
    </comment>
    <comment ref="L47" authorId="0" shapeId="0" xr:uid="{00000000-0006-0000-0200-000084000000}">
      <text>
        <r>
          <rPr>
            <b/>
            <sz val="11"/>
            <color indexed="81"/>
            <rFont val="Tahoma"/>
            <family val="2"/>
          </rPr>
          <t>Enter the date you completed the one-time payment PCR</t>
        </r>
      </text>
    </comment>
    <comment ref="M47" authorId="0" shapeId="0" xr:uid="{00000000-0006-0000-0200-000085000000}">
      <text>
        <r>
          <rPr>
            <b/>
            <sz val="11"/>
            <color indexed="81"/>
            <rFont val="Tahoma"/>
            <family val="2"/>
          </rPr>
          <t>Enter the PCR number generated when you completed the one-time payment PCR</t>
        </r>
      </text>
    </comment>
    <comment ref="B48" authorId="0" shapeId="0" xr:uid="{00000000-0006-0000-0200-00008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8" authorId="0" shapeId="0" xr:uid="{D7F4BB88-8A56-47BB-81D6-719B06B37988}">
      <text>
        <r>
          <rPr>
            <b/>
            <sz val="11"/>
            <color indexed="81"/>
            <rFont val="Tahoma"/>
            <family val="2"/>
          </rPr>
          <t>Pick respective funding Agency or Regular (All other) if not listed. Corresponds to L(5-10) above</t>
        </r>
      </text>
    </comment>
    <comment ref="D48" authorId="0" shapeId="0" xr:uid="{00000000-0006-0000-0200-000088000000}">
      <text>
        <r>
          <rPr>
            <b/>
            <sz val="11"/>
            <color indexed="81"/>
            <rFont val="Tahoma"/>
            <family val="2"/>
          </rPr>
          <t>Enter the UC SAP Grant account number. Example 1123456</t>
        </r>
      </text>
    </comment>
    <comment ref="E48" authorId="0" shapeId="0" xr:uid="{00000000-0006-0000-0200-000089000000}">
      <text>
        <r>
          <rPr>
            <b/>
            <sz val="11"/>
            <color indexed="81"/>
            <rFont val="Tahoma"/>
            <family val="2"/>
          </rPr>
          <t>Enter the start date of the grant/contract  (See R/3 GMGRANTD - General Tab)</t>
        </r>
      </text>
    </comment>
    <comment ref="F48" authorId="0" shapeId="0" xr:uid="{00000000-0006-0000-0200-00008A000000}">
      <text>
        <r>
          <rPr>
            <b/>
            <sz val="11"/>
            <color indexed="81"/>
            <rFont val="Tahoma"/>
            <family val="2"/>
          </rPr>
          <t>Enter the End date of the grant/contract   (See R/3 GMGRANTD - General Tab)</t>
        </r>
      </text>
    </comment>
    <comment ref="J48" authorId="0" shapeId="0" xr:uid="{00000000-0006-0000-0200-00008B000000}">
      <text>
        <r>
          <rPr>
            <b/>
            <sz val="11"/>
            <color indexed="81"/>
            <rFont val="Tahoma"/>
            <family val="2"/>
          </rPr>
          <t>Enter the effort as reported by the EXC LVS</t>
        </r>
      </text>
    </comment>
    <comment ref="L48" authorId="0" shapeId="0" xr:uid="{00000000-0006-0000-0200-00008C000000}">
      <text>
        <r>
          <rPr>
            <b/>
            <sz val="11"/>
            <color indexed="81"/>
            <rFont val="Tahoma"/>
            <family val="2"/>
          </rPr>
          <t>Enter the date you completed the one-time payment PCR</t>
        </r>
      </text>
    </comment>
    <comment ref="M48" authorId="0" shapeId="0" xr:uid="{00000000-0006-0000-0200-00008D000000}">
      <text>
        <r>
          <rPr>
            <b/>
            <sz val="11"/>
            <color indexed="81"/>
            <rFont val="Tahoma"/>
            <family val="2"/>
          </rPr>
          <t>Enter the PCR number generated when you completed the one-time payment PCR</t>
        </r>
      </text>
    </comment>
    <comment ref="B49" authorId="0" shapeId="0" xr:uid="{00000000-0006-0000-0200-00008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9" authorId="0" shapeId="0" xr:uid="{05EE3612-037E-465D-9AE0-01E075375820}">
      <text>
        <r>
          <rPr>
            <b/>
            <sz val="11"/>
            <color indexed="81"/>
            <rFont val="Tahoma"/>
            <family val="2"/>
          </rPr>
          <t>Pick respective funding Agency or Regular (All other) if not listed. Corresponds to L(5-10) above</t>
        </r>
      </text>
    </comment>
    <comment ref="D49" authorId="0" shapeId="0" xr:uid="{00000000-0006-0000-0200-000090000000}">
      <text>
        <r>
          <rPr>
            <b/>
            <sz val="11"/>
            <color indexed="81"/>
            <rFont val="Tahoma"/>
            <family val="2"/>
          </rPr>
          <t>Enter the UC SAP Grant account number. Example 1123456</t>
        </r>
      </text>
    </comment>
    <comment ref="E49" authorId="0" shapeId="0" xr:uid="{00000000-0006-0000-0200-000091000000}">
      <text>
        <r>
          <rPr>
            <b/>
            <sz val="11"/>
            <color indexed="81"/>
            <rFont val="Tahoma"/>
            <family val="2"/>
          </rPr>
          <t>Enter the start date of the grant/contract  (See R/3 GMGRANTD - General Tab)</t>
        </r>
      </text>
    </comment>
    <comment ref="F49" authorId="0" shapeId="0" xr:uid="{00000000-0006-0000-0200-000092000000}">
      <text>
        <r>
          <rPr>
            <b/>
            <sz val="11"/>
            <color indexed="81"/>
            <rFont val="Tahoma"/>
            <family val="2"/>
          </rPr>
          <t>Enter the End date of the grant/contract   (See R/3 GMGRANTD - General Tab)</t>
        </r>
      </text>
    </comment>
    <comment ref="J49" authorId="0" shapeId="0" xr:uid="{00000000-0006-0000-0200-000093000000}">
      <text>
        <r>
          <rPr>
            <b/>
            <sz val="11"/>
            <color indexed="81"/>
            <rFont val="Tahoma"/>
            <family val="2"/>
          </rPr>
          <t>Enter the effort as reported by the EXC LVS</t>
        </r>
      </text>
    </comment>
    <comment ref="L49" authorId="0" shapeId="0" xr:uid="{00000000-0006-0000-0200-000094000000}">
      <text>
        <r>
          <rPr>
            <b/>
            <sz val="11"/>
            <color indexed="81"/>
            <rFont val="Tahoma"/>
            <family val="2"/>
          </rPr>
          <t>Enter the date you completed the one-time payment PCR</t>
        </r>
      </text>
    </comment>
    <comment ref="M49" authorId="0" shapeId="0" xr:uid="{00000000-0006-0000-0200-000095000000}">
      <text>
        <r>
          <rPr>
            <b/>
            <sz val="11"/>
            <color indexed="81"/>
            <rFont val="Tahoma"/>
            <family val="2"/>
          </rPr>
          <t>Enter the PCR number generated when you completed the one-time payment PCR</t>
        </r>
      </text>
    </comment>
    <comment ref="B50" authorId="0" shapeId="0" xr:uid="{00000000-0006-0000-0200-00009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0" authorId="0" shapeId="0" xr:uid="{25052EB4-378C-4710-AEEB-616F5525329B}">
      <text>
        <r>
          <rPr>
            <b/>
            <sz val="11"/>
            <color indexed="81"/>
            <rFont val="Tahoma"/>
            <family val="2"/>
          </rPr>
          <t>Pick respective funding Agency or Regular (All other) if not listed. Corresponds to L(5-10) above</t>
        </r>
      </text>
    </comment>
    <comment ref="D50" authorId="0" shapeId="0" xr:uid="{00000000-0006-0000-0200-000098000000}">
      <text>
        <r>
          <rPr>
            <b/>
            <sz val="11"/>
            <color indexed="81"/>
            <rFont val="Tahoma"/>
            <family val="2"/>
          </rPr>
          <t>Enter the UC SAP Grant account number. Example 1123456</t>
        </r>
      </text>
    </comment>
    <comment ref="E50" authorId="0" shapeId="0" xr:uid="{00000000-0006-0000-0200-000099000000}">
      <text>
        <r>
          <rPr>
            <b/>
            <sz val="11"/>
            <color indexed="81"/>
            <rFont val="Tahoma"/>
            <family val="2"/>
          </rPr>
          <t>Enter the start date of the grant/contract  (See R/3 GMGRANTD - General Tab)</t>
        </r>
      </text>
    </comment>
    <comment ref="F50" authorId="0" shapeId="0" xr:uid="{00000000-0006-0000-0200-00009A000000}">
      <text>
        <r>
          <rPr>
            <b/>
            <sz val="11"/>
            <color indexed="81"/>
            <rFont val="Tahoma"/>
            <family val="2"/>
          </rPr>
          <t>Enter the End date of the grant/contract   (See R/3 GMGRANTD - General Tab)</t>
        </r>
      </text>
    </comment>
    <comment ref="J50" authorId="0" shapeId="0" xr:uid="{00000000-0006-0000-0200-00009B000000}">
      <text>
        <r>
          <rPr>
            <b/>
            <sz val="11"/>
            <color indexed="81"/>
            <rFont val="Tahoma"/>
            <family val="2"/>
          </rPr>
          <t>Enter the effort as reported by the EXC LVS</t>
        </r>
      </text>
    </comment>
    <comment ref="L50" authorId="0" shapeId="0" xr:uid="{00000000-0006-0000-0200-00009C000000}">
      <text>
        <r>
          <rPr>
            <b/>
            <sz val="11"/>
            <color indexed="81"/>
            <rFont val="Tahoma"/>
            <family val="2"/>
          </rPr>
          <t>Enter the date you completed the one-time payment PCR</t>
        </r>
      </text>
    </comment>
    <comment ref="M50" authorId="0" shapeId="0" xr:uid="{00000000-0006-0000-0200-00009D000000}">
      <text>
        <r>
          <rPr>
            <b/>
            <sz val="11"/>
            <color indexed="81"/>
            <rFont val="Tahoma"/>
            <family val="2"/>
          </rPr>
          <t>Enter the PCR number generated when you completed the one-time payment PCR</t>
        </r>
      </text>
    </comment>
    <comment ref="B51" authorId="0" shapeId="0" xr:uid="{00000000-0006-0000-0200-00009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1" authorId="0" shapeId="0" xr:uid="{F11536E5-A038-48BB-90A5-557A8176E22D}">
      <text>
        <r>
          <rPr>
            <b/>
            <sz val="11"/>
            <color indexed="81"/>
            <rFont val="Tahoma"/>
            <family val="2"/>
          </rPr>
          <t>Pick respective funding Agency or Regular (All other) if not listed. Corresponds to L(5-10) above</t>
        </r>
      </text>
    </comment>
    <comment ref="D51" authorId="0" shapeId="0" xr:uid="{00000000-0006-0000-0200-0000A0000000}">
      <text>
        <r>
          <rPr>
            <b/>
            <sz val="11"/>
            <color indexed="81"/>
            <rFont val="Tahoma"/>
            <family val="2"/>
          </rPr>
          <t>Enter the UC SAP Grant account number. Example 1123456</t>
        </r>
      </text>
    </comment>
    <comment ref="E51" authorId="0" shapeId="0" xr:uid="{00000000-0006-0000-0200-0000A1000000}">
      <text>
        <r>
          <rPr>
            <b/>
            <sz val="11"/>
            <color indexed="81"/>
            <rFont val="Tahoma"/>
            <family val="2"/>
          </rPr>
          <t>Enter the start date of the grant/contract  (See R/3 GMGRANTD - General Tab)</t>
        </r>
      </text>
    </comment>
    <comment ref="F51" authorId="0" shapeId="0" xr:uid="{00000000-0006-0000-0200-0000A2000000}">
      <text>
        <r>
          <rPr>
            <b/>
            <sz val="11"/>
            <color indexed="81"/>
            <rFont val="Tahoma"/>
            <family val="2"/>
          </rPr>
          <t>Enter the End date of the grant/contract   (See R/3 GMGRANTD - General Tab)</t>
        </r>
      </text>
    </comment>
    <comment ref="J51" authorId="0" shapeId="0" xr:uid="{00000000-0006-0000-0200-0000A3000000}">
      <text>
        <r>
          <rPr>
            <b/>
            <sz val="11"/>
            <color indexed="81"/>
            <rFont val="Tahoma"/>
            <family val="2"/>
          </rPr>
          <t>Enter the effort as reported by the EXC LVS</t>
        </r>
      </text>
    </comment>
    <comment ref="L51" authorId="0" shapeId="0" xr:uid="{00000000-0006-0000-0200-0000A4000000}">
      <text>
        <r>
          <rPr>
            <b/>
            <sz val="11"/>
            <color indexed="81"/>
            <rFont val="Tahoma"/>
            <family val="2"/>
          </rPr>
          <t>Enter the date you completed the one-time payment PCR</t>
        </r>
      </text>
    </comment>
    <comment ref="M51" authorId="0" shapeId="0" xr:uid="{00000000-0006-0000-0200-0000A5000000}">
      <text>
        <r>
          <rPr>
            <b/>
            <sz val="11"/>
            <color indexed="81"/>
            <rFont val="Tahoma"/>
            <family val="2"/>
          </rPr>
          <t>Enter the PCR number generated when you completed the one-time payment PCR</t>
        </r>
      </text>
    </comment>
    <comment ref="B52" authorId="0" shapeId="0" xr:uid="{00000000-0006-0000-0200-0000A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2" authorId="0" shapeId="0" xr:uid="{91626A1A-0D99-4142-A252-25599D95909A}">
      <text>
        <r>
          <rPr>
            <b/>
            <sz val="11"/>
            <color indexed="81"/>
            <rFont val="Tahoma"/>
            <family val="2"/>
          </rPr>
          <t>Pick respective funding Agency or Regular (All other) if not listed. Corresponds to L(5-10) above</t>
        </r>
      </text>
    </comment>
    <comment ref="D52" authorId="0" shapeId="0" xr:uid="{00000000-0006-0000-0200-0000A8000000}">
      <text>
        <r>
          <rPr>
            <b/>
            <sz val="11"/>
            <color indexed="81"/>
            <rFont val="Tahoma"/>
            <family val="2"/>
          </rPr>
          <t>Enter the UC SAP Grant account number. Example 1123456</t>
        </r>
      </text>
    </comment>
    <comment ref="E52" authorId="0" shapeId="0" xr:uid="{00000000-0006-0000-0200-0000A9000000}">
      <text>
        <r>
          <rPr>
            <b/>
            <sz val="11"/>
            <color indexed="81"/>
            <rFont val="Tahoma"/>
            <family val="2"/>
          </rPr>
          <t>Enter the start date of the grant/contract  (See R/3 GMGRANTD - General Tab)</t>
        </r>
      </text>
    </comment>
    <comment ref="F52" authorId="0" shapeId="0" xr:uid="{00000000-0006-0000-0200-0000AA000000}">
      <text>
        <r>
          <rPr>
            <b/>
            <sz val="11"/>
            <color indexed="81"/>
            <rFont val="Tahoma"/>
            <family val="2"/>
          </rPr>
          <t>Enter the End date of the grant/contract   (See R/3 GMGRANTD - General Tab)</t>
        </r>
      </text>
    </comment>
    <comment ref="J52" authorId="0" shapeId="0" xr:uid="{00000000-0006-0000-0200-0000AB000000}">
      <text>
        <r>
          <rPr>
            <b/>
            <sz val="11"/>
            <color indexed="81"/>
            <rFont val="Tahoma"/>
            <family val="2"/>
          </rPr>
          <t>Enter the effort as reported by the EXC LVS</t>
        </r>
      </text>
    </comment>
    <comment ref="L52" authorId="0" shapeId="0" xr:uid="{00000000-0006-0000-0200-0000AC000000}">
      <text>
        <r>
          <rPr>
            <b/>
            <sz val="11"/>
            <color indexed="81"/>
            <rFont val="Tahoma"/>
            <family val="2"/>
          </rPr>
          <t>Enter the date you completed the one-time payment PCR</t>
        </r>
      </text>
    </comment>
    <comment ref="M52" authorId="0" shapeId="0" xr:uid="{00000000-0006-0000-0200-0000AD000000}">
      <text>
        <r>
          <rPr>
            <b/>
            <sz val="11"/>
            <color indexed="81"/>
            <rFont val="Tahoma"/>
            <family val="2"/>
          </rPr>
          <t>Enter the PCR number generated when you completed the one-time payment PCR</t>
        </r>
      </text>
    </comment>
    <comment ref="B53" authorId="0" shapeId="0" xr:uid="{00000000-0006-0000-0200-0000A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3" authorId="0" shapeId="0" xr:uid="{8DF3010B-2833-4885-8D3A-92A2C70E76E9}">
      <text>
        <r>
          <rPr>
            <b/>
            <sz val="11"/>
            <color indexed="81"/>
            <rFont val="Tahoma"/>
            <family val="2"/>
          </rPr>
          <t>Pick respective funding Agency or Regular (All other) if not listed. Corresponds to L(5-10) above</t>
        </r>
      </text>
    </comment>
    <comment ref="D53" authorId="0" shapeId="0" xr:uid="{00000000-0006-0000-0200-0000B0000000}">
      <text>
        <r>
          <rPr>
            <b/>
            <sz val="11"/>
            <color indexed="81"/>
            <rFont val="Tahoma"/>
            <family val="2"/>
          </rPr>
          <t>Enter the UC SAP Grant account number. Example 1123456</t>
        </r>
      </text>
    </comment>
    <comment ref="E53" authorId="0" shapeId="0" xr:uid="{00000000-0006-0000-0200-0000B1000000}">
      <text>
        <r>
          <rPr>
            <b/>
            <sz val="11"/>
            <color indexed="81"/>
            <rFont val="Tahoma"/>
            <family val="2"/>
          </rPr>
          <t>Enter the start date of the grant/contract  (See R/3 GMGRANTD - General Tab)</t>
        </r>
      </text>
    </comment>
    <comment ref="F53" authorId="0" shapeId="0" xr:uid="{00000000-0006-0000-0200-0000B2000000}">
      <text>
        <r>
          <rPr>
            <b/>
            <sz val="11"/>
            <color indexed="81"/>
            <rFont val="Tahoma"/>
            <family val="2"/>
          </rPr>
          <t>Enter the End date of the grant/contract   (See R/3 GMGRANTD - General Tab)</t>
        </r>
      </text>
    </comment>
    <comment ref="J53" authorId="0" shapeId="0" xr:uid="{00000000-0006-0000-0200-0000B3000000}">
      <text>
        <r>
          <rPr>
            <b/>
            <sz val="11"/>
            <color indexed="81"/>
            <rFont val="Tahoma"/>
            <family val="2"/>
          </rPr>
          <t>Enter the effort as reported by the EXC LVS</t>
        </r>
      </text>
    </comment>
    <comment ref="L53" authorId="0" shapeId="0" xr:uid="{00000000-0006-0000-0200-0000B4000000}">
      <text>
        <r>
          <rPr>
            <b/>
            <sz val="11"/>
            <color indexed="81"/>
            <rFont val="Tahoma"/>
            <family val="2"/>
          </rPr>
          <t>Enter the date you completed the one-time payment PCR</t>
        </r>
      </text>
    </comment>
    <comment ref="M53" authorId="0" shapeId="0" xr:uid="{00000000-0006-0000-0200-0000B5000000}">
      <text>
        <r>
          <rPr>
            <b/>
            <sz val="11"/>
            <color indexed="81"/>
            <rFont val="Tahoma"/>
            <family val="2"/>
          </rPr>
          <t>Enter the PCR number generated when you completed the one-time payment PCR</t>
        </r>
      </text>
    </comment>
    <comment ref="B54" authorId="0" shapeId="0" xr:uid="{00000000-0006-0000-0200-0000B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4" authorId="0" shapeId="0" xr:uid="{8D220278-B574-4EFB-A64A-E644DD9C74AE}">
      <text>
        <r>
          <rPr>
            <b/>
            <sz val="11"/>
            <color indexed="81"/>
            <rFont val="Tahoma"/>
            <family val="2"/>
          </rPr>
          <t>Pick respective funding Agency or Regular (All other) if not listed. Corresponds to L(5-10) above</t>
        </r>
      </text>
    </comment>
    <comment ref="D54" authorId="0" shapeId="0" xr:uid="{00000000-0006-0000-0200-0000B8000000}">
      <text>
        <r>
          <rPr>
            <b/>
            <sz val="11"/>
            <color indexed="81"/>
            <rFont val="Tahoma"/>
            <family val="2"/>
          </rPr>
          <t>Enter the UC SAP Grant account number. Example 1123456</t>
        </r>
      </text>
    </comment>
    <comment ref="E54" authorId="0" shapeId="0" xr:uid="{00000000-0006-0000-0200-0000B9000000}">
      <text>
        <r>
          <rPr>
            <b/>
            <sz val="11"/>
            <color indexed="81"/>
            <rFont val="Tahoma"/>
            <family val="2"/>
          </rPr>
          <t>Enter the start date of the grant/contract  (See R/3 GMGRANTD - General Tab)</t>
        </r>
      </text>
    </comment>
    <comment ref="F54" authorId="0" shapeId="0" xr:uid="{00000000-0006-0000-0200-0000BA000000}">
      <text>
        <r>
          <rPr>
            <b/>
            <sz val="11"/>
            <color indexed="81"/>
            <rFont val="Tahoma"/>
            <family val="2"/>
          </rPr>
          <t>Enter the End date of the grant/contract   (See R/3 GMGRANTD - General Tab)</t>
        </r>
      </text>
    </comment>
    <comment ref="J54" authorId="0" shapeId="0" xr:uid="{00000000-0006-0000-0200-0000BB000000}">
      <text>
        <r>
          <rPr>
            <b/>
            <sz val="11"/>
            <color indexed="81"/>
            <rFont val="Tahoma"/>
            <family val="2"/>
          </rPr>
          <t>Enter the effort as reported by the EXC LVS</t>
        </r>
      </text>
    </comment>
    <comment ref="L54" authorId="0" shapeId="0" xr:uid="{00000000-0006-0000-0200-0000BC000000}">
      <text>
        <r>
          <rPr>
            <b/>
            <sz val="11"/>
            <color indexed="81"/>
            <rFont val="Tahoma"/>
            <family val="2"/>
          </rPr>
          <t>Enter the date you completed the one-time payment PCR</t>
        </r>
      </text>
    </comment>
    <comment ref="M54" authorId="0" shapeId="0" xr:uid="{00000000-0006-0000-0200-0000BD000000}">
      <text>
        <r>
          <rPr>
            <b/>
            <sz val="11"/>
            <color indexed="81"/>
            <rFont val="Tahoma"/>
            <family val="2"/>
          </rPr>
          <t>Enter the PCR number generated when you completed the one-time payment PCR</t>
        </r>
      </text>
    </comment>
    <comment ref="B55" authorId="0" shapeId="0" xr:uid="{00000000-0006-0000-0200-0000B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5" authorId="0" shapeId="0" xr:uid="{43F0E76C-0BDA-4881-836C-3A62C9C2B18B}">
      <text>
        <r>
          <rPr>
            <b/>
            <sz val="11"/>
            <color indexed="81"/>
            <rFont val="Tahoma"/>
            <family val="2"/>
          </rPr>
          <t>Pick respective funding Agency or Regular (All other) if not listed. Corresponds to L(5-10) above</t>
        </r>
      </text>
    </comment>
    <comment ref="D55" authorId="0" shapeId="0" xr:uid="{00000000-0006-0000-0200-0000C0000000}">
      <text>
        <r>
          <rPr>
            <b/>
            <sz val="11"/>
            <color indexed="81"/>
            <rFont val="Tahoma"/>
            <family val="2"/>
          </rPr>
          <t>Enter the UC SAP Grant account number. Example 1123456</t>
        </r>
      </text>
    </comment>
    <comment ref="E55" authorId="0" shapeId="0" xr:uid="{00000000-0006-0000-0200-0000C1000000}">
      <text>
        <r>
          <rPr>
            <b/>
            <sz val="11"/>
            <color indexed="81"/>
            <rFont val="Tahoma"/>
            <family val="2"/>
          </rPr>
          <t>Enter the start date of the grant/contract  (See R/3 GMGRANTD - General Tab)</t>
        </r>
      </text>
    </comment>
    <comment ref="F55" authorId="0" shapeId="0" xr:uid="{00000000-0006-0000-0200-0000C2000000}">
      <text>
        <r>
          <rPr>
            <b/>
            <sz val="11"/>
            <color indexed="81"/>
            <rFont val="Tahoma"/>
            <family val="2"/>
          </rPr>
          <t>Enter the End date of the grant/contract   (See R/3 GMGRANTD - General Tab)</t>
        </r>
      </text>
    </comment>
    <comment ref="J55" authorId="0" shapeId="0" xr:uid="{00000000-0006-0000-0200-0000C3000000}">
      <text>
        <r>
          <rPr>
            <b/>
            <sz val="11"/>
            <color indexed="81"/>
            <rFont val="Tahoma"/>
            <family val="2"/>
          </rPr>
          <t>Enter the effort as reported by the EXC LVS</t>
        </r>
      </text>
    </comment>
    <comment ref="L55" authorId="0" shapeId="0" xr:uid="{00000000-0006-0000-0200-0000C4000000}">
      <text>
        <r>
          <rPr>
            <b/>
            <sz val="11"/>
            <color indexed="81"/>
            <rFont val="Tahoma"/>
            <family val="2"/>
          </rPr>
          <t>Enter the date you completed the one-time payment PCR</t>
        </r>
      </text>
    </comment>
    <comment ref="M55" authorId="0" shapeId="0" xr:uid="{00000000-0006-0000-0200-0000C5000000}">
      <text>
        <r>
          <rPr>
            <b/>
            <sz val="11"/>
            <color indexed="81"/>
            <rFont val="Tahoma"/>
            <family val="2"/>
          </rPr>
          <t>Enter the PCR number generated when you completed the one-time payment PCR</t>
        </r>
      </text>
    </comment>
    <comment ref="B56" authorId="0" shapeId="0" xr:uid="{00000000-0006-0000-0200-0000C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6" authorId="0" shapeId="0" xr:uid="{F8F3D342-340F-4B36-A99A-1EF7E1637F61}">
      <text>
        <r>
          <rPr>
            <b/>
            <sz val="11"/>
            <color indexed="81"/>
            <rFont val="Tahoma"/>
            <family val="2"/>
          </rPr>
          <t>Pick respective funding Agency or Regular (All other) if not listed. Corresponds to L(5-10) above</t>
        </r>
      </text>
    </comment>
    <comment ref="D56" authorId="0" shapeId="0" xr:uid="{00000000-0006-0000-0200-0000C8000000}">
      <text>
        <r>
          <rPr>
            <b/>
            <sz val="11"/>
            <color indexed="81"/>
            <rFont val="Tahoma"/>
            <family val="2"/>
          </rPr>
          <t>Enter the UC SAP Grant account number. Example 1123456</t>
        </r>
      </text>
    </comment>
    <comment ref="E56" authorId="0" shapeId="0" xr:uid="{00000000-0006-0000-0200-0000C9000000}">
      <text>
        <r>
          <rPr>
            <b/>
            <sz val="11"/>
            <color indexed="81"/>
            <rFont val="Tahoma"/>
            <family val="2"/>
          </rPr>
          <t>Enter the start date of the grant/contract  (See R/3 GMGRANTD - General Tab)</t>
        </r>
      </text>
    </comment>
    <comment ref="F56" authorId="0" shapeId="0" xr:uid="{00000000-0006-0000-0200-0000CA000000}">
      <text>
        <r>
          <rPr>
            <b/>
            <sz val="11"/>
            <color indexed="81"/>
            <rFont val="Tahoma"/>
            <family val="2"/>
          </rPr>
          <t>Enter the End date of the grant/contract   (See R/3 GMGRANTD - General Tab)</t>
        </r>
      </text>
    </comment>
    <comment ref="J56" authorId="0" shapeId="0" xr:uid="{00000000-0006-0000-0200-0000CB000000}">
      <text>
        <r>
          <rPr>
            <b/>
            <sz val="11"/>
            <color indexed="81"/>
            <rFont val="Tahoma"/>
            <family val="2"/>
          </rPr>
          <t>Enter the effort as reported by the EXC LVS</t>
        </r>
      </text>
    </comment>
    <comment ref="L56" authorId="0" shapeId="0" xr:uid="{00000000-0006-0000-0200-0000CC000000}">
      <text>
        <r>
          <rPr>
            <b/>
            <sz val="11"/>
            <color indexed="81"/>
            <rFont val="Tahoma"/>
            <family val="2"/>
          </rPr>
          <t>Enter the date you completed the one-time payment PCR</t>
        </r>
      </text>
    </comment>
    <comment ref="M56" authorId="0" shapeId="0" xr:uid="{00000000-0006-0000-0200-0000CD000000}">
      <text>
        <r>
          <rPr>
            <b/>
            <sz val="11"/>
            <color indexed="81"/>
            <rFont val="Tahoma"/>
            <family val="2"/>
          </rPr>
          <t>Enter the PCR number generated when you completed the one-time payment PCR</t>
        </r>
      </text>
    </comment>
    <comment ref="B57" authorId="0" shapeId="0" xr:uid="{00000000-0006-0000-0200-0000C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7" authorId="0" shapeId="0" xr:uid="{A5F89832-4B22-4A44-BDC1-6CD7CBFA1C10}">
      <text>
        <r>
          <rPr>
            <b/>
            <sz val="11"/>
            <color indexed="81"/>
            <rFont val="Tahoma"/>
            <family val="2"/>
          </rPr>
          <t>Pick respective funding Agency or Regular (All other) if not listed. Corresponds to L(5-10) above</t>
        </r>
      </text>
    </comment>
    <comment ref="D57" authorId="0" shapeId="0" xr:uid="{00000000-0006-0000-0200-0000D0000000}">
      <text>
        <r>
          <rPr>
            <b/>
            <sz val="11"/>
            <color indexed="81"/>
            <rFont val="Tahoma"/>
            <family val="2"/>
          </rPr>
          <t>Enter the UC SAP Grant account number. Example 1123456</t>
        </r>
      </text>
    </comment>
    <comment ref="E57" authorId="0" shapeId="0" xr:uid="{00000000-0006-0000-0200-0000D1000000}">
      <text>
        <r>
          <rPr>
            <b/>
            <sz val="11"/>
            <color indexed="81"/>
            <rFont val="Tahoma"/>
            <family val="2"/>
          </rPr>
          <t>Enter the start date of the grant/contract  (See R/3 GMGRANTD - General Tab)</t>
        </r>
      </text>
    </comment>
    <comment ref="F57" authorId="0" shapeId="0" xr:uid="{00000000-0006-0000-0200-0000D2000000}">
      <text>
        <r>
          <rPr>
            <b/>
            <sz val="11"/>
            <color indexed="81"/>
            <rFont val="Tahoma"/>
            <family val="2"/>
          </rPr>
          <t>Enter the End date of the grant/contract   (See R/3 GMGRANTD - General Tab)</t>
        </r>
      </text>
    </comment>
    <comment ref="J57" authorId="0" shapeId="0" xr:uid="{00000000-0006-0000-0200-0000D3000000}">
      <text>
        <r>
          <rPr>
            <b/>
            <sz val="11"/>
            <color indexed="81"/>
            <rFont val="Tahoma"/>
            <family val="2"/>
          </rPr>
          <t>Enter the effort as reported by the EXC LVS</t>
        </r>
      </text>
    </comment>
    <comment ref="L57" authorId="0" shapeId="0" xr:uid="{00000000-0006-0000-0200-0000D4000000}">
      <text>
        <r>
          <rPr>
            <b/>
            <sz val="11"/>
            <color indexed="81"/>
            <rFont val="Tahoma"/>
            <family val="2"/>
          </rPr>
          <t>Enter the date you completed the one-time payment PCR</t>
        </r>
      </text>
    </comment>
    <comment ref="M57" authorId="0" shapeId="0" xr:uid="{00000000-0006-0000-0200-0000D5000000}">
      <text>
        <r>
          <rPr>
            <b/>
            <sz val="11"/>
            <color indexed="81"/>
            <rFont val="Tahoma"/>
            <family val="2"/>
          </rPr>
          <t>Enter the PCR number generated when you completed the one-time payment PCR</t>
        </r>
      </text>
    </comment>
    <comment ref="B58" authorId="0" shapeId="0" xr:uid="{00000000-0006-0000-0200-0000D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8" authorId="0" shapeId="0" xr:uid="{CA188E1F-24C9-4F4A-910B-0AE967D95D38}">
      <text>
        <r>
          <rPr>
            <b/>
            <sz val="11"/>
            <color indexed="81"/>
            <rFont val="Tahoma"/>
            <family val="2"/>
          </rPr>
          <t>Pick respective funding Agency or Regular (All other) if not listed. Corresponds to L(5-10) above</t>
        </r>
      </text>
    </comment>
    <comment ref="D58" authorId="0" shapeId="0" xr:uid="{00000000-0006-0000-0200-0000D8000000}">
      <text>
        <r>
          <rPr>
            <b/>
            <sz val="11"/>
            <color indexed="81"/>
            <rFont val="Tahoma"/>
            <family val="2"/>
          </rPr>
          <t>Enter the UC SAP Grant account number. Example 1123456</t>
        </r>
      </text>
    </comment>
    <comment ref="E58" authorId="0" shapeId="0" xr:uid="{00000000-0006-0000-0200-0000D9000000}">
      <text>
        <r>
          <rPr>
            <b/>
            <sz val="11"/>
            <color indexed="81"/>
            <rFont val="Tahoma"/>
            <family val="2"/>
          </rPr>
          <t>Enter the start date of the grant/contract  (See R/3 GMGRANTD - General Tab)</t>
        </r>
      </text>
    </comment>
    <comment ref="F58" authorId="0" shapeId="0" xr:uid="{00000000-0006-0000-0200-0000DA000000}">
      <text>
        <r>
          <rPr>
            <b/>
            <sz val="11"/>
            <color indexed="81"/>
            <rFont val="Tahoma"/>
            <family val="2"/>
          </rPr>
          <t>Enter the End date of the grant/contract   (See R/3 GMGRANTD - General Tab)</t>
        </r>
      </text>
    </comment>
    <comment ref="J58" authorId="0" shapeId="0" xr:uid="{00000000-0006-0000-0200-0000DB000000}">
      <text>
        <r>
          <rPr>
            <b/>
            <sz val="11"/>
            <color indexed="81"/>
            <rFont val="Tahoma"/>
            <family val="2"/>
          </rPr>
          <t>Enter the effort as reported by the EXC LVS</t>
        </r>
      </text>
    </comment>
    <comment ref="L58" authorId="0" shapeId="0" xr:uid="{00000000-0006-0000-0200-0000DC000000}">
      <text>
        <r>
          <rPr>
            <b/>
            <sz val="11"/>
            <color indexed="81"/>
            <rFont val="Tahoma"/>
            <family val="2"/>
          </rPr>
          <t>Enter the date you completed the one-time payment PCR</t>
        </r>
      </text>
    </comment>
    <comment ref="M58" authorId="0" shapeId="0" xr:uid="{00000000-0006-0000-0200-0000DD000000}">
      <text>
        <r>
          <rPr>
            <b/>
            <sz val="11"/>
            <color indexed="81"/>
            <rFont val="Tahoma"/>
            <family val="2"/>
          </rPr>
          <t>Enter the PCR number generated when you completed the one-time payment PCR</t>
        </r>
      </text>
    </comment>
    <comment ref="B59" authorId="0" shapeId="0" xr:uid="{00000000-0006-0000-0200-0000D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9" authorId="0" shapeId="0" xr:uid="{567EEB84-E264-4E01-B3D2-09CFC9CC4DC4}">
      <text>
        <r>
          <rPr>
            <b/>
            <sz val="11"/>
            <color indexed="81"/>
            <rFont val="Tahoma"/>
            <family val="2"/>
          </rPr>
          <t>Pick respective funding Agency or Regular (All other) if not listed. Corresponds to L(5-10) above</t>
        </r>
      </text>
    </comment>
    <comment ref="D59" authorId="0" shapeId="0" xr:uid="{00000000-0006-0000-0200-0000E0000000}">
      <text>
        <r>
          <rPr>
            <b/>
            <sz val="11"/>
            <color indexed="81"/>
            <rFont val="Tahoma"/>
            <family val="2"/>
          </rPr>
          <t>Enter the UC SAP Grant account number. Example 1123456</t>
        </r>
      </text>
    </comment>
    <comment ref="E59" authorId="0" shapeId="0" xr:uid="{00000000-0006-0000-0200-0000E1000000}">
      <text>
        <r>
          <rPr>
            <b/>
            <sz val="11"/>
            <color indexed="81"/>
            <rFont val="Tahoma"/>
            <family val="2"/>
          </rPr>
          <t>Enter the start date of the grant/contract  (See R/3 GMGRANTD - General Tab)</t>
        </r>
      </text>
    </comment>
    <comment ref="F59" authorId="0" shapeId="0" xr:uid="{00000000-0006-0000-0200-0000E2000000}">
      <text>
        <r>
          <rPr>
            <b/>
            <sz val="11"/>
            <color indexed="81"/>
            <rFont val="Tahoma"/>
            <family val="2"/>
          </rPr>
          <t>Enter the End date of the grant/contract   (See R/3 GMGRANTD - General Tab)</t>
        </r>
      </text>
    </comment>
    <comment ref="J59" authorId="0" shapeId="0" xr:uid="{00000000-0006-0000-0200-0000E3000000}">
      <text>
        <r>
          <rPr>
            <b/>
            <sz val="11"/>
            <color indexed="81"/>
            <rFont val="Tahoma"/>
            <family val="2"/>
          </rPr>
          <t>Enter the effort as reported by the EXC LVS</t>
        </r>
      </text>
    </comment>
    <comment ref="L59" authorId="0" shapeId="0" xr:uid="{00000000-0006-0000-0200-0000E4000000}">
      <text>
        <r>
          <rPr>
            <b/>
            <sz val="11"/>
            <color indexed="81"/>
            <rFont val="Tahoma"/>
            <family val="2"/>
          </rPr>
          <t>Enter the date you completed the one-time payment PCR</t>
        </r>
      </text>
    </comment>
    <comment ref="M59" authorId="0" shapeId="0" xr:uid="{00000000-0006-0000-0200-0000E5000000}">
      <text>
        <r>
          <rPr>
            <b/>
            <sz val="11"/>
            <color indexed="81"/>
            <rFont val="Tahoma"/>
            <family val="2"/>
          </rPr>
          <t>Enter the PCR number generated when you completed the one-time payment PCR</t>
        </r>
      </text>
    </comment>
    <comment ref="B60" authorId="0" shapeId="0" xr:uid="{00000000-0006-0000-0200-0000E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0" authorId="0" shapeId="0" xr:uid="{AB56ACAC-E60A-46C0-8C43-F9F329A522E0}">
      <text>
        <r>
          <rPr>
            <b/>
            <sz val="11"/>
            <color indexed="81"/>
            <rFont val="Tahoma"/>
            <family val="2"/>
          </rPr>
          <t>Pick respective funding Agency or Regular (All other) if not listed. Corresponds to L(5-10) above</t>
        </r>
      </text>
    </comment>
    <comment ref="D60" authorId="0" shapeId="0" xr:uid="{00000000-0006-0000-0200-0000E8000000}">
      <text>
        <r>
          <rPr>
            <b/>
            <sz val="11"/>
            <color indexed="81"/>
            <rFont val="Tahoma"/>
            <family val="2"/>
          </rPr>
          <t>Enter the UC SAP Grant account number. Example 1123456</t>
        </r>
      </text>
    </comment>
    <comment ref="E60" authorId="0" shapeId="0" xr:uid="{00000000-0006-0000-0200-0000E9000000}">
      <text>
        <r>
          <rPr>
            <b/>
            <sz val="11"/>
            <color indexed="81"/>
            <rFont val="Tahoma"/>
            <family val="2"/>
          </rPr>
          <t>Enter the start date of the grant/contract  (See R/3 GMGRANTD - General Tab)</t>
        </r>
      </text>
    </comment>
    <comment ref="F60" authorId="0" shapeId="0" xr:uid="{00000000-0006-0000-0200-0000EA000000}">
      <text>
        <r>
          <rPr>
            <b/>
            <sz val="11"/>
            <color indexed="81"/>
            <rFont val="Tahoma"/>
            <family val="2"/>
          </rPr>
          <t>Enter the End date of the grant/contract   (See R/3 GMGRANTD - General Tab)</t>
        </r>
      </text>
    </comment>
    <comment ref="J60" authorId="0" shapeId="0" xr:uid="{00000000-0006-0000-0200-0000EB000000}">
      <text>
        <r>
          <rPr>
            <b/>
            <sz val="11"/>
            <color indexed="81"/>
            <rFont val="Tahoma"/>
            <family val="2"/>
          </rPr>
          <t>Enter the effort as reported by the EXC LVS</t>
        </r>
      </text>
    </comment>
    <comment ref="L60" authorId="0" shapeId="0" xr:uid="{00000000-0006-0000-0200-0000EC000000}">
      <text>
        <r>
          <rPr>
            <b/>
            <sz val="11"/>
            <color indexed="81"/>
            <rFont val="Tahoma"/>
            <family val="2"/>
          </rPr>
          <t>Enter the date you completed the one-time payment PCR</t>
        </r>
      </text>
    </comment>
    <comment ref="M60" authorId="0" shapeId="0" xr:uid="{00000000-0006-0000-0200-0000ED000000}">
      <text>
        <r>
          <rPr>
            <b/>
            <sz val="11"/>
            <color indexed="81"/>
            <rFont val="Tahoma"/>
            <family val="2"/>
          </rPr>
          <t>Enter the PCR number generated when you completed the one-time payment PCR</t>
        </r>
      </text>
    </comment>
    <comment ref="B61" authorId="0" shapeId="0" xr:uid="{00000000-0006-0000-0200-0000E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1" authorId="0" shapeId="0" xr:uid="{37B445B0-A3A2-4144-A636-2205C55A6D0B}">
      <text>
        <r>
          <rPr>
            <b/>
            <sz val="11"/>
            <color indexed="81"/>
            <rFont val="Tahoma"/>
            <family val="2"/>
          </rPr>
          <t>Pick respective funding Agency or Regular (All other) if not listed. Corresponds to L(5-10) above</t>
        </r>
      </text>
    </comment>
    <comment ref="D61" authorId="0" shapeId="0" xr:uid="{00000000-0006-0000-0200-0000F0000000}">
      <text>
        <r>
          <rPr>
            <b/>
            <sz val="11"/>
            <color indexed="81"/>
            <rFont val="Tahoma"/>
            <family val="2"/>
          </rPr>
          <t>Enter the UC SAP Grant account number. Example 1123456</t>
        </r>
      </text>
    </comment>
    <comment ref="E61" authorId="0" shapeId="0" xr:uid="{00000000-0006-0000-0200-0000F1000000}">
      <text>
        <r>
          <rPr>
            <b/>
            <sz val="11"/>
            <color indexed="81"/>
            <rFont val="Tahoma"/>
            <family val="2"/>
          </rPr>
          <t>Enter the start date of the grant/contract  (See R/3 GMGRANTD - General Tab)</t>
        </r>
      </text>
    </comment>
    <comment ref="F61" authorId="0" shapeId="0" xr:uid="{00000000-0006-0000-0200-0000F2000000}">
      <text>
        <r>
          <rPr>
            <b/>
            <sz val="11"/>
            <color indexed="81"/>
            <rFont val="Tahoma"/>
            <family val="2"/>
          </rPr>
          <t>Enter the End date of the grant/contract   (See R/3 GMGRANTD - General Tab)</t>
        </r>
      </text>
    </comment>
    <comment ref="J61" authorId="0" shapeId="0" xr:uid="{00000000-0006-0000-0200-0000F3000000}">
      <text>
        <r>
          <rPr>
            <b/>
            <sz val="11"/>
            <color indexed="81"/>
            <rFont val="Tahoma"/>
            <family val="2"/>
          </rPr>
          <t>Enter the effort as reported by the EXC LVS</t>
        </r>
      </text>
    </comment>
    <comment ref="L61" authorId="0" shapeId="0" xr:uid="{00000000-0006-0000-0200-0000F4000000}">
      <text>
        <r>
          <rPr>
            <b/>
            <sz val="11"/>
            <color indexed="81"/>
            <rFont val="Tahoma"/>
            <family val="2"/>
          </rPr>
          <t>Enter the date you completed the one-time payment PCR</t>
        </r>
      </text>
    </comment>
    <comment ref="M61" authorId="0" shapeId="0" xr:uid="{00000000-0006-0000-0200-0000F5000000}">
      <text>
        <r>
          <rPr>
            <b/>
            <sz val="11"/>
            <color indexed="81"/>
            <rFont val="Tahoma"/>
            <family val="2"/>
          </rPr>
          <t>Enter the PCR number generated when you completed the one-time payment PCR</t>
        </r>
      </text>
    </comment>
    <comment ref="B62" authorId="0" shapeId="0" xr:uid="{00000000-0006-0000-0200-0000F6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2" authorId="0" shapeId="0" xr:uid="{C3D16399-A044-44EE-B963-D5B8F36757BD}">
      <text>
        <r>
          <rPr>
            <b/>
            <sz val="11"/>
            <color indexed="81"/>
            <rFont val="Tahoma"/>
            <family val="2"/>
          </rPr>
          <t>Pick respective funding Agency or Regular (All other) if not listed. Corresponds to L(5-10) above</t>
        </r>
      </text>
    </comment>
    <comment ref="D62" authorId="0" shapeId="0" xr:uid="{00000000-0006-0000-0200-0000F8000000}">
      <text>
        <r>
          <rPr>
            <b/>
            <sz val="11"/>
            <color indexed="81"/>
            <rFont val="Tahoma"/>
            <family val="2"/>
          </rPr>
          <t>Enter the UC SAP Grant account number. Example 1123456</t>
        </r>
      </text>
    </comment>
    <comment ref="E62" authorId="0" shapeId="0" xr:uid="{00000000-0006-0000-0200-0000F9000000}">
      <text>
        <r>
          <rPr>
            <b/>
            <sz val="11"/>
            <color indexed="81"/>
            <rFont val="Tahoma"/>
            <family val="2"/>
          </rPr>
          <t>Enter the start date of the grant/contract  (See R/3 GMGRANTD - General Tab)</t>
        </r>
      </text>
    </comment>
    <comment ref="F62" authorId="0" shapeId="0" xr:uid="{00000000-0006-0000-0200-0000FA000000}">
      <text>
        <r>
          <rPr>
            <b/>
            <sz val="11"/>
            <color indexed="81"/>
            <rFont val="Tahoma"/>
            <family val="2"/>
          </rPr>
          <t>Enter the End date of the grant/contract   (See R/3 GMGRANTD - General Tab)</t>
        </r>
      </text>
    </comment>
    <comment ref="J62" authorId="0" shapeId="0" xr:uid="{00000000-0006-0000-0200-0000FB000000}">
      <text>
        <r>
          <rPr>
            <b/>
            <sz val="11"/>
            <color indexed="81"/>
            <rFont val="Tahoma"/>
            <family val="2"/>
          </rPr>
          <t>Enter the effort as reported by the EXC LVS</t>
        </r>
      </text>
    </comment>
    <comment ref="L62" authorId="0" shapeId="0" xr:uid="{00000000-0006-0000-0200-0000FC000000}">
      <text>
        <r>
          <rPr>
            <b/>
            <sz val="11"/>
            <color indexed="81"/>
            <rFont val="Tahoma"/>
            <family val="2"/>
          </rPr>
          <t>Enter the date you completed the one-time payment PCR</t>
        </r>
      </text>
    </comment>
    <comment ref="M62" authorId="0" shapeId="0" xr:uid="{00000000-0006-0000-0200-0000FD000000}">
      <text>
        <r>
          <rPr>
            <b/>
            <sz val="11"/>
            <color indexed="81"/>
            <rFont val="Tahoma"/>
            <family val="2"/>
          </rPr>
          <t>Enter the PCR number generated when you completed the one-time payment PCR</t>
        </r>
      </text>
    </comment>
    <comment ref="B63" authorId="0" shapeId="0" xr:uid="{00000000-0006-0000-0200-0000FE00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3" authorId="0" shapeId="0" xr:uid="{F3D5A6B2-600A-4F25-9B95-650CEF95D32E}">
      <text>
        <r>
          <rPr>
            <b/>
            <sz val="11"/>
            <color indexed="81"/>
            <rFont val="Tahoma"/>
            <family val="2"/>
          </rPr>
          <t>Pick respective funding Agency or Regular (All other) if not listed. Corresponds to L(5-10) above</t>
        </r>
      </text>
    </comment>
    <comment ref="D63" authorId="0" shapeId="0" xr:uid="{00000000-0006-0000-0200-000000010000}">
      <text>
        <r>
          <rPr>
            <b/>
            <sz val="11"/>
            <color indexed="81"/>
            <rFont val="Tahoma"/>
            <family val="2"/>
          </rPr>
          <t>Enter the UC SAP Grant account number. Example 1123456</t>
        </r>
      </text>
    </comment>
    <comment ref="E63" authorId="0" shapeId="0" xr:uid="{00000000-0006-0000-0200-000001010000}">
      <text>
        <r>
          <rPr>
            <b/>
            <sz val="11"/>
            <color indexed="81"/>
            <rFont val="Tahoma"/>
            <family val="2"/>
          </rPr>
          <t>Enter the start date of the grant/contract  (See R/3 GMGRANTD - General Tab)</t>
        </r>
      </text>
    </comment>
    <comment ref="F63" authorId="0" shapeId="0" xr:uid="{00000000-0006-0000-0200-000002010000}">
      <text>
        <r>
          <rPr>
            <b/>
            <sz val="11"/>
            <color indexed="81"/>
            <rFont val="Tahoma"/>
            <family val="2"/>
          </rPr>
          <t>Enter the End date of the grant/contract   (See R/3 GMGRANTD - General Tab)</t>
        </r>
      </text>
    </comment>
    <comment ref="J63" authorId="0" shapeId="0" xr:uid="{00000000-0006-0000-0200-000003010000}">
      <text>
        <r>
          <rPr>
            <b/>
            <sz val="11"/>
            <color indexed="81"/>
            <rFont val="Tahoma"/>
            <family val="2"/>
          </rPr>
          <t>Enter the effort as reported by the EXC LVS</t>
        </r>
      </text>
    </comment>
    <comment ref="L63" authorId="0" shapeId="0" xr:uid="{00000000-0006-0000-0200-000004010000}">
      <text>
        <r>
          <rPr>
            <b/>
            <sz val="11"/>
            <color indexed="81"/>
            <rFont val="Tahoma"/>
            <family val="2"/>
          </rPr>
          <t>Enter the date you completed the one-time payment PCR</t>
        </r>
      </text>
    </comment>
    <comment ref="M63" authorId="0" shapeId="0" xr:uid="{00000000-0006-0000-0200-000005010000}">
      <text>
        <r>
          <rPr>
            <b/>
            <sz val="11"/>
            <color indexed="81"/>
            <rFont val="Tahoma"/>
            <family val="2"/>
          </rPr>
          <t>Enter the PCR number generated when you completed the one-time payment PCR</t>
        </r>
      </text>
    </comment>
    <comment ref="B64" authorId="0" shapeId="0" xr:uid="{00000000-0006-0000-0200-00000601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4" authorId="0" shapeId="0" xr:uid="{08F6C078-90DC-4BAA-BC29-FE32978EA7CB}">
      <text>
        <r>
          <rPr>
            <b/>
            <sz val="11"/>
            <color indexed="81"/>
            <rFont val="Tahoma"/>
            <family val="2"/>
          </rPr>
          <t>Pick respective funding Agency or Regular (All other) if not listed. Corresponds to L(5-10) above</t>
        </r>
      </text>
    </comment>
    <comment ref="D64" authorId="0" shapeId="0" xr:uid="{00000000-0006-0000-0200-000008010000}">
      <text>
        <r>
          <rPr>
            <b/>
            <sz val="11"/>
            <color indexed="81"/>
            <rFont val="Tahoma"/>
            <family val="2"/>
          </rPr>
          <t>Enter the UC SAP Grant account number. Example 1123456</t>
        </r>
      </text>
    </comment>
    <comment ref="E64" authorId="0" shapeId="0" xr:uid="{00000000-0006-0000-0200-000009010000}">
      <text>
        <r>
          <rPr>
            <b/>
            <sz val="11"/>
            <color indexed="81"/>
            <rFont val="Tahoma"/>
            <family val="2"/>
          </rPr>
          <t>Enter the start date of the grant/contract  (See R/3 GMGRANTD - General Tab)</t>
        </r>
      </text>
    </comment>
    <comment ref="F64" authorId="0" shapeId="0" xr:uid="{00000000-0006-0000-0200-00000A010000}">
      <text>
        <r>
          <rPr>
            <b/>
            <sz val="11"/>
            <color indexed="81"/>
            <rFont val="Tahoma"/>
            <family val="2"/>
          </rPr>
          <t>Enter the End date of the grant/contract   (See R/3 GMGRANTD - General Tab)</t>
        </r>
      </text>
    </comment>
    <comment ref="J64" authorId="0" shapeId="0" xr:uid="{00000000-0006-0000-0200-00000B010000}">
      <text>
        <r>
          <rPr>
            <b/>
            <sz val="11"/>
            <color indexed="81"/>
            <rFont val="Tahoma"/>
            <family val="2"/>
          </rPr>
          <t>Enter the effort as reported by the EXC LVS</t>
        </r>
      </text>
    </comment>
    <comment ref="L64" authorId="0" shapeId="0" xr:uid="{00000000-0006-0000-0200-00000C010000}">
      <text>
        <r>
          <rPr>
            <b/>
            <sz val="11"/>
            <color indexed="81"/>
            <rFont val="Tahoma"/>
            <family val="2"/>
          </rPr>
          <t>Enter the date you completed the one-time payment PCR</t>
        </r>
      </text>
    </comment>
    <comment ref="M64" authorId="0" shapeId="0" xr:uid="{00000000-0006-0000-0200-00000D010000}">
      <text>
        <r>
          <rPr>
            <b/>
            <sz val="11"/>
            <color indexed="81"/>
            <rFont val="Tahoma"/>
            <family val="2"/>
          </rPr>
          <t>Enter the PCR number generated when you completed the one-time payment PCR</t>
        </r>
      </text>
    </comment>
    <comment ref="B65" authorId="0" shapeId="0" xr:uid="{00000000-0006-0000-0200-00000E01000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5" authorId="0" shapeId="0" xr:uid="{C71686FF-2678-4332-9B8C-376D4CECAC5D}">
      <text>
        <r>
          <rPr>
            <b/>
            <sz val="11"/>
            <color indexed="81"/>
            <rFont val="Tahoma"/>
            <family val="2"/>
          </rPr>
          <t>Pick respective funding Agency or Regular (All other) if not listed. Corresponds to L(5-10) above</t>
        </r>
      </text>
    </comment>
    <comment ref="D65" authorId="0" shapeId="0" xr:uid="{00000000-0006-0000-0200-000010010000}">
      <text>
        <r>
          <rPr>
            <b/>
            <sz val="11"/>
            <color indexed="81"/>
            <rFont val="Tahoma"/>
            <family val="2"/>
          </rPr>
          <t>Enter the UC SAP Grant account number. Example 1123456</t>
        </r>
      </text>
    </comment>
    <comment ref="E65" authorId="0" shapeId="0" xr:uid="{00000000-0006-0000-0200-000011010000}">
      <text>
        <r>
          <rPr>
            <b/>
            <sz val="11"/>
            <color indexed="81"/>
            <rFont val="Tahoma"/>
            <family val="2"/>
          </rPr>
          <t>Enter the start date of the grant/contract  (See R/3 GMGRANTD - General Tab)</t>
        </r>
      </text>
    </comment>
    <comment ref="F65" authorId="0" shapeId="0" xr:uid="{00000000-0006-0000-0200-000012010000}">
      <text>
        <r>
          <rPr>
            <b/>
            <sz val="11"/>
            <color indexed="81"/>
            <rFont val="Tahoma"/>
            <family val="2"/>
          </rPr>
          <t>Enter the End date of the grant/contract   (See R/3 GMGRANTD - General Tab)</t>
        </r>
      </text>
    </comment>
    <comment ref="J65" authorId="0" shapeId="0" xr:uid="{00000000-0006-0000-0200-000013010000}">
      <text>
        <r>
          <rPr>
            <b/>
            <sz val="11"/>
            <color indexed="81"/>
            <rFont val="Tahoma"/>
            <family val="2"/>
          </rPr>
          <t>Enter the effort as reported by the EXC LVS</t>
        </r>
      </text>
    </comment>
    <comment ref="L65" authorId="0" shapeId="0" xr:uid="{00000000-0006-0000-0200-000014010000}">
      <text>
        <r>
          <rPr>
            <b/>
            <sz val="11"/>
            <color indexed="81"/>
            <rFont val="Tahoma"/>
            <family val="2"/>
          </rPr>
          <t>Enter the date you completed the one-time payment PCR</t>
        </r>
      </text>
    </comment>
    <comment ref="M65" authorId="0" shapeId="0" xr:uid="{00000000-0006-0000-0200-000015010000}">
      <text>
        <r>
          <rPr>
            <b/>
            <sz val="11"/>
            <color indexed="81"/>
            <rFont val="Tahoma"/>
            <family val="2"/>
          </rPr>
          <t>Enter the PCR number generated when you completed the one-time payment PCR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ferrelvs</author>
    <author>Ungruhe, John (ungruhjg)</author>
    <author>D Provine</author>
  </authors>
  <commentList>
    <comment ref="M2" authorId="0" shapeId="0" xr:uid="{6D17CA28-8F7B-41B3-A888-0AAEE661B992}">
      <text>
        <r>
          <rPr>
            <b/>
            <sz val="11"/>
            <color indexed="81"/>
            <rFont val="Tahoma"/>
            <family val="2"/>
          </rPr>
          <t>This information is necessary because the National Science Foundation Policy limits NSF payments to two months.  The two month limit includes all compensation paid by NSF, not just EXC. This field is intended to capture ALL non-EXC compensation paid or that will be paid by NSF.</t>
        </r>
      </text>
    </comment>
    <comment ref="D5" authorId="0" shapeId="0" xr:uid="{A50F908E-2E21-45B9-AD41-6F148C745F99}">
      <text>
        <r>
          <rPr>
            <b/>
            <sz val="10"/>
            <color indexed="81"/>
            <rFont val="Tahoma"/>
            <family val="2"/>
          </rPr>
          <t xml:space="preserve">Please provide faculty's full name per R/3 PA20. </t>
        </r>
      </text>
    </comment>
    <comment ref="D6" authorId="0" shapeId="0" xr:uid="{10ED7CEE-40D8-40A3-9317-0B8028BD73BA}">
      <text>
        <r>
          <rPr>
            <b/>
            <sz val="11"/>
            <color indexed="81"/>
            <rFont val="Tahoma"/>
            <family val="2"/>
          </rPr>
          <t>Enter the M# for example M00123456</t>
        </r>
      </text>
    </comment>
    <comment ref="H6" authorId="0" shapeId="0" xr:uid="{BF584E28-31D5-4DB3-BE41-33481EFECF94}">
      <text>
        <r>
          <rPr>
            <b/>
            <sz val="11"/>
            <color indexed="81"/>
            <rFont val="Tahoma"/>
            <family val="2"/>
          </rPr>
          <t>This field is used for any payment that may have resulted in error.</t>
        </r>
      </text>
    </comment>
    <comment ref="D7" authorId="0" shapeId="0" xr:uid="{3640D0B2-CB4E-4FE8-A11B-BE1E391D40FD}">
      <text>
        <r>
          <rPr>
            <b/>
            <sz val="11"/>
            <color indexed="81"/>
            <rFont val="Tahoma"/>
            <family val="2"/>
          </rPr>
          <t>Provide the department Name</t>
        </r>
        <r>
          <rPr>
            <sz val="11"/>
            <color indexed="81"/>
            <rFont val="Tahoma"/>
            <family val="2"/>
          </rPr>
          <t xml:space="preserve">
</t>
        </r>
      </text>
    </comment>
    <comment ref="H7" authorId="0" shapeId="0" xr:uid="{9D3CAB6C-315E-4B43-8953-CA5BEC2E062D}">
      <text>
        <r>
          <rPr>
            <b/>
            <sz val="11"/>
            <color indexed="81"/>
            <rFont val="Tahoma"/>
            <family val="2"/>
          </rPr>
          <t>Enter any payment received for SUMMER University administrative pay. Remember the period may be for more than one month. Total should equal payment * # of months.</t>
        </r>
      </text>
    </comment>
    <comment ref="M7" authorId="1" shapeId="0" xr:uid="{D269BC69-C9A0-4FD9-ACA9-2C1B4D7EFAFE}">
      <text>
        <r>
          <rPr>
            <b/>
            <sz val="9"/>
            <color indexed="81"/>
            <rFont val="Tahoma"/>
            <family val="2"/>
          </rPr>
          <t>Ungruhe, John (ungruhjg):</t>
        </r>
        <r>
          <rPr>
            <sz val="9"/>
            <color indexed="81"/>
            <rFont val="Tahoma"/>
            <family val="2"/>
          </rPr>
          <t xml:space="preserve">
</t>
        </r>
      </text>
    </comment>
    <comment ref="H8" authorId="0" shapeId="0" xr:uid="{02907F23-C027-4FBA-8D04-670DC0415937}">
      <text>
        <r>
          <rPr>
            <b/>
            <sz val="11"/>
            <color indexed="81"/>
            <rFont val="Tahoma"/>
            <family val="2"/>
          </rPr>
          <t>Enter any payment received for SUMMER Teaching. Remember the period may be for more than one month. Total should equal payment * # of months.</t>
        </r>
      </text>
    </comment>
    <comment ref="D9" authorId="0" shapeId="0" xr:uid="{6DB12452-DBFD-4EC7-B4A9-75C3C43D2881}">
      <text>
        <r>
          <rPr>
            <b/>
            <sz val="11"/>
            <color indexed="81"/>
            <rFont val="Tahoma"/>
            <family val="2"/>
          </rPr>
          <t xml:space="preserve">For non-traditional term off periods, forward Department Heads letter of approval to John Ungruhe and he will provide a revised Calculator and Calendar with the updated EXC periods.  </t>
        </r>
      </text>
    </comment>
    <comment ref="H9" authorId="0" shapeId="0" xr:uid="{F93E678E-C3D8-4FA5-91DB-02D42AE9C3A5}">
      <text>
        <r>
          <rPr>
            <b/>
            <sz val="11"/>
            <color indexed="81"/>
            <rFont val="Tahoma"/>
            <family val="2"/>
          </rPr>
          <t>Government Cost Compliance is working on developing a new wage type to help clean-up the ADL payments received during the summer. Please enter any payment received using this new wage type (TBD).</t>
        </r>
      </text>
    </comment>
    <comment ref="J17" authorId="2" shapeId="0" xr:uid="{B3015B01-A74C-4451-9B44-08A713E53D07}">
      <text>
        <r>
          <rPr>
            <sz val="9"/>
            <color indexed="81"/>
            <rFont val="Tahoma"/>
            <family val="2"/>
          </rPr>
          <t>This the default rate used</t>
        </r>
      </text>
    </comment>
    <comment ref="C19" authorId="0" shapeId="0" xr:uid="{0BD7BB50-4A38-4D15-8CAC-59461E85F66F}">
      <text>
        <r>
          <rPr>
            <b/>
            <sz val="11"/>
            <color indexed="81"/>
            <rFont val="Tahoma"/>
            <family val="2"/>
          </rPr>
          <t>Enter the Date the UC SAP Base Salary effective date</t>
        </r>
      </text>
    </comment>
    <comment ref="E19" authorId="0" shapeId="0" xr:uid="{944A22AE-9507-4B04-9411-86AFE13D1E8D}">
      <text>
        <r>
          <rPr>
            <b/>
            <sz val="11"/>
            <color indexed="81"/>
            <rFont val="Tahoma"/>
            <family val="2"/>
          </rPr>
          <t>The actual base salary as reported in UC FLX on their PA20</t>
        </r>
      </text>
    </comment>
    <comment ref="G19" authorId="0" shapeId="0" xr:uid="{DFF61A22-A86A-43CE-8A89-D5FB9D6EF791}">
      <text>
        <r>
          <rPr>
            <b/>
            <sz val="11"/>
            <color indexed="81"/>
            <rFont val="Tahoma"/>
            <family val="2"/>
          </rPr>
          <t>This reflects any recurring payments received for additional administrative duties. For example OADM for Department Head Administrative duties.</t>
        </r>
      </text>
    </comment>
    <comment ref="C20" authorId="0" shapeId="0" xr:uid="{C3898D26-F41D-4F24-970D-3B5EA3DD121D}">
      <text>
        <r>
          <rPr>
            <b/>
            <sz val="11"/>
            <color indexed="81"/>
            <rFont val="Tahoma"/>
            <family val="2"/>
          </rPr>
          <t>Complete a new row for each pay increase (Only after the effective date)  See R/3 PA20.</t>
        </r>
      </text>
    </comment>
    <comment ref="E20" authorId="0" shapeId="0" xr:uid="{5C956D2E-C6C0-41C0-BFE3-4068320E6BBF}">
      <text>
        <r>
          <rPr>
            <b/>
            <sz val="11"/>
            <color indexed="81"/>
            <rFont val="Tahoma"/>
            <family val="2"/>
          </rPr>
          <t>The actual base salary as reported in UC FLX on their PA20</t>
        </r>
      </text>
    </comment>
    <comment ref="G20" authorId="0" shapeId="0" xr:uid="{04C2EF9C-B806-4C7A-AD0D-BCFAAE9C9F86}">
      <text>
        <r>
          <rPr>
            <b/>
            <sz val="11"/>
            <color indexed="81"/>
            <rFont val="Tahoma"/>
            <family val="2"/>
          </rPr>
          <t>This reflects any recurring payments received for additional administrative duties. For example OADM for Department Head Administrative duties.</t>
        </r>
      </text>
    </comment>
    <comment ref="C21" authorId="0" shapeId="0" xr:uid="{B5FEC4D8-BC45-478D-AAB2-A686E32B133D}">
      <text>
        <r>
          <rPr>
            <b/>
            <sz val="11"/>
            <color indexed="81"/>
            <rFont val="Tahoma"/>
            <family val="2"/>
          </rPr>
          <t>Complete a new row for each pay increase (Only after the effective date)  See R/3 PA20.</t>
        </r>
      </text>
    </comment>
    <comment ref="E21" authorId="0" shapeId="0" xr:uid="{94A99627-1E8C-4FC8-952E-6CE1334D8B9C}">
      <text>
        <r>
          <rPr>
            <b/>
            <sz val="11"/>
            <color indexed="81"/>
            <rFont val="Tahoma"/>
            <family val="2"/>
          </rPr>
          <t>The actual base salary as reported in UC FLX on their PA20</t>
        </r>
      </text>
    </comment>
    <comment ref="G21" authorId="0" shapeId="0" xr:uid="{46743E39-1296-4DB2-9A87-D3E277949128}">
      <text>
        <r>
          <rPr>
            <b/>
            <sz val="11"/>
            <color indexed="81"/>
            <rFont val="Tahoma"/>
            <family val="2"/>
          </rPr>
          <t>This reflects any recurring payments received for additional administrative duties. For example OADM for Department Head Administrative duties.</t>
        </r>
      </text>
    </comment>
    <comment ref="C22" authorId="0" shapeId="0" xr:uid="{586B66D5-32BE-42A9-B486-F2662FAC8AB2}">
      <text>
        <r>
          <rPr>
            <b/>
            <sz val="11"/>
            <color indexed="81"/>
            <rFont val="Tahoma"/>
            <family val="2"/>
          </rPr>
          <t>Complete a new row for each pay increase (Only after the effective date)  See R/3 PA20.</t>
        </r>
      </text>
    </comment>
    <comment ref="E22" authorId="0" shapeId="0" xr:uid="{D31DFCDD-704E-42C7-B677-149404AB0D59}">
      <text>
        <r>
          <rPr>
            <b/>
            <sz val="11"/>
            <color indexed="81"/>
            <rFont val="Tahoma"/>
            <family val="2"/>
          </rPr>
          <t>The actual base salary as reported in UC FLX on their PA20</t>
        </r>
      </text>
    </comment>
    <comment ref="G22" authorId="0" shapeId="0" xr:uid="{30F55593-6233-43D3-A05D-C5C4A8C037E3}">
      <text>
        <r>
          <rPr>
            <b/>
            <sz val="11"/>
            <color indexed="81"/>
            <rFont val="Tahoma"/>
            <family val="2"/>
          </rPr>
          <t>This reflects any recurring payments received for additional administrative duties. For example OADM for Department Head Administrative duties.</t>
        </r>
      </text>
    </comment>
    <comment ref="B36" authorId="0" shapeId="0" xr:uid="{A82EEDFF-4103-4A1A-8585-F363120EC434}">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6" authorId="0" shapeId="0" xr:uid="{22A4E977-7180-4BE4-BA4B-9DECC10A20B7}">
      <text>
        <r>
          <rPr>
            <b/>
            <sz val="11"/>
            <color indexed="81"/>
            <rFont val="Tahoma"/>
            <family val="2"/>
          </rPr>
          <t>Pick respective funding Agency or Regular (All other) if not listed. Corresponds to L(5-10) above</t>
        </r>
      </text>
    </comment>
    <comment ref="D36" authorId="0" shapeId="0" xr:uid="{2333FC13-99CB-412E-8294-855D94A2C78D}">
      <text>
        <r>
          <rPr>
            <b/>
            <sz val="11"/>
            <color indexed="81"/>
            <rFont val="Tahoma"/>
            <family val="2"/>
          </rPr>
          <t>Enter the UC SAP Grant account number. Example 1123456</t>
        </r>
      </text>
    </comment>
    <comment ref="E36" authorId="0" shapeId="0" xr:uid="{32C5673E-259F-41BE-95A7-E43FAA08EFF1}">
      <text>
        <r>
          <rPr>
            <b/>
            <sz val="11"/>
            <color indexed="81"/>
            <rFont val="Tahoma"/>
            <family val="2"/>
          </rPr>
          <t>Enter the start date of the grant/contract  (See R/3 GMGRANTD - General Tab)</t>
        </r>
      </text>
    </comment>
    <comment ref="F36" authorId="0" shapeId="0" xr:uid="{29426EFA-C06D-4DB4-92F6-222CDB69A59D}">
      <text>
        <r>
          <rPr>
            <b/>
            <sz val="11"/>
            <color indexed="81"/>
            <rFont val="Tahoma"/>
            <family val="2"/>
          </rPr>
          <t>Enter the End date of the grant/contract   (See R/3 GMGRANTD - General Tab)</t>
        </r>
      </text>
    </comment>
    <comment ref="J36" authorId="0" shapeId="0" xr:uid="{1702A8E7-3612-4C0A-8071-23636CD61A8A}">
      <text>
        <r>
          <rPr>
            <b/>
            <sz val="11"/>
            <color indexed="81"/>
            <rFont val="Tahoma"/>
            <family val="2"/>
          </rPr>
          <t>Enter the effort as reported by the EXC LVS</t>
        </r>
      </text>
    </comment>
    <comment ref="L36" authorId="0" shapeId="0" xr:uid="{0F4FBD78-2BF7-442B-A085-CE317DAE1C4D}">
      <text>
        <r>
          <rPr>
            <b/>
            <sz val="11"/>
            <color indexed="81"/>
            <rFont val="Tahoma"/>
            <family val="2"/>
          </rPr>
          <t>Enter the date you completed the one-time payment PCR</t>
        </r>
      </text>
    </comment>
    <comment ref="M36" authorId="0" shapeId="0" xr:uid="{13EC387E-CE99-459E-80D9-BAF6362EE041}">
      <text>
        <r>
          <rPr>
            <b/>
            <sz val="11"/>
            <color indexed="81"/>
            <rFont val="Tahoma"/>
            <family val="2"/>
          </rPr>
          <t>Enter the PCR number generated when you completed the one-time payment PCR</t>
        </r>
      </text>
    </comment>
    <comment ref="B37" authorId="0" shapeId="0" xr:uid="{9D55CD31-A0AC-4D42-9BA7-5DD0B52B1DA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7" authorId="0" shapeId="0" xr:uid="{A6246394-4727-449C-A1DB-807C7E5C99EE}">
      <text>
        <r>
          <rPr>
            <b/>
            <sz val="11"/>
            <color indexed="81"/>
            <rFont val="Tahoma"/>
            <family val="2"/>
          </rPr>
          <t>Pick respective funding Agency or Regular (All other) if not listed. Corresponds to L(5-10) above</t>
        </r>
      </text>
    </comment>
    <comment ref="D37" authorId="0" shapeId="0" xr:uid="{D22E513C-EA74-4764-9E0A-00B005119D7D}">
      <text>
        <r>
          <rPr>
            <b/>
            <sz val="11"/>
            <color indexed="81"/>
            <rFont val="Tahoma"/>
            <family val="2"/>
          </rPr>
          <t>Enter the UC SAP Grant account number. Example 1123456</t>
        </r>
      </text>
    </comment>
    <comment ref="E37" authorId="0" shapeId="0" xr:uid="{4CD80FA6-768D-478D-8C55-445EC6D406AA}">
      <text>
        <r>
          <rPr>
            <b/>
            <sz val="11"/>
            <color indexed="81"/>
            <rFont val="Tahoma"/>
            <family val="2"/>
          </rPr>
          <t>Enter the start date of the grant/contract  (See R/3 GMGRANTD - General Tab)</t>
        </r>
      </text>
    </comment>
    <comment ref="F37" authorId="0" shapeId="0" xr:uid="{DF04DA93-38F7-4903-A6A1-D35D322A4EBB}">
      <text>
        <r>
          <rPr>
            <b/>
            <sz val="11"/>
            <color indexed="81"/>
            <rFont val="Tahoma"/>
            <family val="2"/>
          </rPr>
          <t>Enter the End date of the grant/contract   (See R/3 GMGRANTD - General Tab)</t>
        </r>
      </text>
    </comment>
    <comment ref="J37" authorId="0" shapeId="0" xr:uid="{2737B2A5-D8F5-431D-AB17-4B047920DBC9}">
      <text>
        <r>
          <rPr>
            <b/>
            <sz val="11"/>
            <color indexed="81"/>
            <rFont val="Tahoma"/>
            <family val="2"/>
          </rPr>
          <t>Enter the effort as reported by the EXC LVS</t>
        </r>
      </text>
    </comment>
    <comment ref="L37" authorId="0" shapeId="0" xr:uid="{EE4A6C97-65CB-4110-95D5-C989F55D710F}">
      <text>
        <r>
          <rPr>
            <b/>
            <sz val="11"/>
            <color indexed="81"/>
            <rFont val="Tahoma"/>
            <family val="2"/>
          </rPr>
          <t>Enter the date you completed the one-time payment PCR</t>
        </r>
      </text>
    </comment>
    <comment ref="M37" authorId="0" shapeId="0" xr:uid="{168DBB0C-B361-4484-B5C9-7911FA148F86}">
      <text>
        <r>
          <rPr>
            <b/>
            <sz val="11"/>
            <color indexed="81"/>
            <rFont val="Tahoma"/>
            <family val="2"/>
          </rPr>
          <t>Enter the PCR number generated when you completed the one-time payment PCR</t>
        </r>
      </text>
    </comment>
    <comment ref="B38" authorId="0" shapeId="0" xr:uid="{DF768363-F28E-4DCD-A9F6-6025EF451E9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8" authorId="0" shapeId="0" xr:uid="{6461FC11-AFB3-4F5E-8D45-7CD7E43C10CC}">
      <text>
        <r>
          <rPr>
            <b/>
            <sz val="11"/>
            <color indexed="81"/>
            <rFont val="Tahoma"/>
            <family val="2"/>
          </rPr>
          <t>Pick respective funding Agency or Regular (All other) if not listed. Corresponds to L(5-10) above</t>
        </r>
      </text>
    </comment>
    <comment ref="D38" authorId="0" shapeId="0" xr:uid="{4D10BECF-BC10-4620-A759-E98F4912CF57}">
      <text>
        <r>
          <rPr>
            <b/>
            <sz val="11"/>
            <color indexed="81"/>
            <rFont val="Tahoma"/>
            <family val="2"/>
          </rPr>
          <t>Enter the UC SAP Grant account number. Example 1123456</t>
        </r>
      </text>
    </comment>
    <comment ref="E38" authorId="0" shapeId="0" xr:uid="{F89AD0C2-3D71-4356-A01E-8BC679742F43}">
      <text>
        <r>
          <rPr>
            <b/>
            <sz val="11"/>
            <color indexed="81"/>
            <rFont val="Tahoma"/>
            <family val="2"/>
          </rPr>
          <t>Enter the start date of the grant/contract  (See R/3 GMGRANTD - General Tab)</t>
        </r>
      </text>
    </comment>
    <comment ref="F38" authorId="0" shapeId="0" xr:uid="{85892398-6F6E-4AD3-B5F9-8795B9E0EC50}">
      <text>
        <r>
          <rPr>
            <b/>
            <sz val="11"/>
            <color indexed="81"/>
            <rFont val="Tahoma"/>
            <family val="2"/>
          </rPr>
          <t>Enter the End date of the grant/contract   (See R/3 GMGRANTD - General Tab)</t>
        </r>
      </text>
    </comment>
    <comment ref="J38" authorId="0" shapeId="0" xr:uid="{864911C0-4033-4746-8E4D-CE23BA1C7579}">
      <text>
        <r>
          <rPr>
            <b/>
            <sz val="11"/>
            <color indexed="81"/>
            <rFont val="Tahoma"/>
            <family val="2"/>
          </rPr>
          <t>Enter the effort as reported by the EXC LVS</t>
        </r>
      </text>
    </comment>
    <comment ref="L38" authorId="0" shapeId="0" xr:uid="{DF799ADF-EDCA-4928-A349-6C3434A92299}">
      <text>
        <r>
          <rPr>
            <b/>
            <sz val="11"/>
            <color indexed="81"/>
            <rFont val="Tahoma"/>
            <family val="2"/>
          </rPr>
          <t>Enter the date you completed the one-time payment PCR</t>
        </r>
      </text>
    </comment>
    <comment ref="M38" authorId="0" shapeId="0" xr:uid="{5B830891-B977-4FC1-B95B-10B62C4FA29A}">
      <text>
        <r>
          <rPr>
            <b/>
            <sz val="11"/>
            <color indexed="81"/>
            <rFont val="Tahoma"/>
            <family val="2"/>
          </rPr>
          <t>Enter the PCR number generated when you completed the one-time payment PCR</t>
        </r>
      </text>
    </comment>
    <comment ref="B39" authorId="0" shapeId="0" xr:uid="{7684748A-00F3-4D7F-BAFC-4A4ED7836A45}">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39" authorId="0" shapeId="0" xr:uid="{14643734-EFCB-4F33-A3D0-39251FB9B6E4}">
      <text>
        <r>
          <rPr>
            <b/>
            <sz val="11"/>
            <color indexed="81"/>
            <rFont val="Tahoma"/>
            <family val="2"/>
          </rPr>
          <t>Pick respective funding Agency or Regular (All other) if not listed. Corresponds to L(5-10) above</t>
        </r>
      </text>
    </comment>
    <comment ref="D39" authorId="0" shapeId="0" xr:uid="{2228843A-946D-4E70-A2E9-EF830A4ED3B8}">
      <text>
        <r>
          <rPr>
            <b/>
            <sz val="11"/>
            <color indexed="81"/>
            <rFont val="Tahoma"/>
            <family val="2"/>
          </rPr>
          <t>Enter the UC SAP Grant account number. Example 1123456</t>
        </r>
      </text>
    </comment>
    <comment ref="E39" authorId="0" shapeId="0" xr:uid="{3222211F-26E0-4104-A308-9BBB98ED64D8}">
      <text>
        <r>
          <rPr>
            <b/>
            <sz val="11"/>
            <color indexed="81"/>
            <rFont val="Tahoma"/>
            <family val="2"/>
          </rPr>
          <t>Enter the start date of the grant/contract  (See R/3 GMGRANTD - General Tab)</t>
        </r>
      </text>
    </comment>
    <comment ref="F39" authorId="0" shapeId="0" xr:uid="{28156D97-2BB4-4BF8-B53C-CC81844E82AD}">
      <text>
        <r>
          <rPr>
            <b/>
            <sz val="11"/>
            <color indexed="81"/>
            <rFont val="Tahoma"/>
            <family val="2"/>
          </rPr>
          <t>Enter the End date of the grant/contract   (See R/3 GMGRANTD - General Tab)</t>
        </r>
      </text>
    </comment>
    <comment ref="J39" authorId="0" shapeId="0" xr:uid="{0951962E-B2E4-4489-AB46-9E5F18569CDD}">
      <text>
        <r>
          <rPr>
            <b/>
            <sz val="11"/>
            <color indexed="81"/>
            <rFont val="Tahoma"/>
            <family val="2"/>
          </rPr>
          <t>Enter the effort as reported by the EXC LVS</t>
        </r>
      </text>
    </comment>
    <comment ref="L39" authorId="0" shapeId="0" xr:uid="{1D258F12-935F-4942-BA8E-1712BB1054F0}">
      <text>
        <r>
          <rPr>
            <b/>
            <sz val="11"/>
            <color indexed="81"/>
            <rFont val="Tahoma"/>
            <family val="2"/>
          </rPr>
          <t>Enter the date you completed the one-time payment PCR</t>
        </r>
      </text>
    </comment>
    <comment ref="M39" authorId="0" shapeId="0" xr:uid="{1EA9D9AA-8929-4661-A6BA-01F4F9A9B7ED}">
      <text>
        <r>
          <rPr>
            <b/>
            <sz val="11"/>
            <color indexed="81"/>
            <rFont val="Tahoma"/>
            <family val="2"/>
          </rPr>
          <t>Enter the PCR number generated when you completed the one-time payment PCR</t>
        </r>
      </text>
    </comment>
    <comment ref="B40" authorId="0" shapeId="0" xr:uid="{B8FC6464-842F-4630-A09A-84C74A67166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0" authorId="0" shapeId="0" xr:uid="{154C2AC4-59F9-4E1B-ABE7-7290021FDC84}">
      <text>
        <r>
          <rPr>
            <b/>
            <sz val="11"/>
            <color indexed="81"/>
            <rFont val="Tahoma"/>
            <family val="2"/>
          </rPr>
          <t>Pick respective funding Agency or Regular (All other) if not listed. Corresponds to L(5-10) above</t>
        </r>
      </text>
    </comment>
    <comment ref="D40" authorId="0" shapeId="0" xr:uid="{466613C1-2E80-44C9-8205-E410D5F9F375}">
      <text>
        <r>
          <rPr>
            <b/>
            <sz val="11"/>
            <color indexed="81"/>
            <rFont val="Tahoma"/>
            <family val="2"/>
          </rPr>
          <t>Enter the UC SAP Grant account number. Example 1123456</t>
        </r>
      </text>
    </comment>
    <comment ref="E40" authorId="0" shapeId="0" xr:uid="{92761614-233E-44AC-93FE-27CD7500BEB0}">
      <text>
        <r>
          <rPr>
            <b/>
            <sz val="11"/>
            <color indexed="81"/>
            <rFont val="Tahoma"/>
            <family val="2"/>
          </rPr>
          <t>Enter the start date of the grant/contract  (See R/3 GMGRANTD - General Tab)</t>
        </r>
      </text>
    </comment>
    <comment ref="F40" authorId="0" shapeId="0" xr:uid="{DE712AE8-8D35-4D9D-B735-7031B27FD70D}">
      <text>
        <r>
          <rPr>
            <b/>
            <sz val="11"/>
            <color indexed="81"/>
            <rFont val="Tahoma"/>
            <family val="2"/>
          </rPr>
          <t>Enter the End date of the grant/contract   (See R/3 GMGRANTD - General Tab)</t>
        </r>
      </text>
    </comment>
    <comment ref="J40" authorId="0" shapeId="0" xr:uid="{A95303BA-E22E-448F-B734-0661161D0270}">
      <text>
        <r>
          <rPr>
            <b/>
            <sz val="11"/>
            <color indexed="81"/>
            <rFont val="Tahoma"/>
            <family val="2"/>
          </rPr>
          <t>Enter the effort as reported by the EXC LVS</t>
        </r>
      </text>
    </comment>
    <comment ref="L40" authorId="0" shapeId="0" xr:uid="{360AA713-7213-4126-86EB-C5871C979C8D}">
      <text>
        <r>
          <rPr>
            <b/>
            <sz val="11"/>
            <color indexed="81"/>
            <rFont val="Tahoma"/>
            <family val="2"/>
          </rPr>
          <t>Enter the date you completed the one-time payment PCR</t>
        </r>
      </text>
    </comment>
    <comment ref="M40" authorId="0" shapeId="0" xr:uid="{60C044E1-B5F9-4A3F-898E-8C72ED5A1044}">
      <text>
        <r>
          <rPr>
            <b/>
            <sz val="11"/>
            <color indexed="81"/>
            <rFont val="Tahoma"/>
            <family val="2"/>
          </rPr>
          <t>Enter the PCR number generated when you completed the one-time payment PCR</t>
        </r>
      </text>
    </comment>
    <comment ref="B41" authorId="0" shapeId="0" xr:uid="{387193E2-D444-4490-9827-22459CFC803C}">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1" authorId="0" shapeId="0" xr:uid="{F31A2B06-A12D-4341-967B-0A2291F6B27E}">
      <text>
        <r>
          <rPr>
            <b/>
            <sz val="11"/>
            <color indexed="81"/>
            <rFont val="Tahoma"/>
            <family val="2"/>
          </rPr>
          <t>Pick respective funding Agency or Regular (All other) if not listed. Corresponds to L(5-10) above</t>
        </r>
      </text>
    </comment>
    <comment ref="D41" authorId="0" shapeId="0" xr:uid="{7B1B5736-EA9B-4109-8600-6810EC29D66C}">
      <text>
        <r>
          <rPr>
            <b/>
            <sz val="11"/>
            <color indexed="81"/>
            <rFont val="Tahoma"/>
            <family val="2"/>
          </rPr>
          <t>Enter the UC SAP Grant account number. Example 1123456</t>
        </r>
      </text>
    </comment>
    <comment ref="E41" authorId="0" shapeId="0" xr:uid="{7DABD05F-E4DC-4328-87BC-A0BB2B7EA85F}">
      <text>
        <r>
          <rPr>
            <b/>
            <sz val="11"/>
            <color indexed="81"/>
            <rFont val="Tahoma"/>
            <family val="2"/>
          </rPr>
          <t>Enter the start date of the grant/contract  (See R/3 GMGRANTD - General Tab)</t>
        </r>
      </text>
    </comment>
    <comment ref="F41" authorId="0" shapeId="0" xr:uid="{A36D72F7-9337-46FE-8C29-45DCB5504C40}">
      <text>
        <r>
          <rPr>
            <b/>
            <sz val="11"/>
            <color indexed="81"/>
            <rFont val="Tahoma"/>
            <family val="2"/>
          </rPr>
          <t>Enter the End date of the grant/contract   (See R/3 GMGRANTD - General Tab)</t>
        </r>
      </text>
    </comment>
    <comment ref="J41" authorId="0" shapeId="0" xr:uid="{36907EFF-8956-4E40-8410-56407F2026C7}">
      <text>
        <r>
          <rPr>
            <b/>
            <sz val="11"/>
            <color indexed="81"/>
            <rFont val="Tahoma"/>
            <family val="2"/>
          </rPr>
          <t>Enter the effort as reported by the EXC LVS</t>
        </r>
      </text>
    </comment>
    <comment ref="L41" authorId="0" shapeId="0" xr:uid="{062492A2-810A-4EB0-9C6A-3D3F9F872955}">
      <text>
        <r>
          <rPr>
            <b/>
            <sz val="11"/>
            <color indexed="81"/>
            <rFont val="Tahoma"/>
            <family val="2"/>
          </rPr>
          <t>Enter the date you completed the one-time payment PCR</t>
        </r>
      </text>
    </comment>
    <comment ref="M41" authorId="0" shapeId="0" xr:uid="{B74AF480-58C4-4734-99DF-C60081E2AD3B}">
      <text>
        <r>
          <rPr>
            <b/>
            <sz val="11"/>
            <color indexed="81"/>
            <rFont val="Tahoma"/>
            <family val="2"/>
          </rPr>
          <t>Enter the PCR number generated when you completed the one-time payment PCR</t>
        </r>
      </text>
    </comment>
    <comment ref="B42" authorId="0" shapeId="0" xr:uid="{AF0F6EC9-2638-4722-AF60-0F436FF4F24B}">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2" authorId="0" shapeId="0" xr:uid="{DF875EA1-900B-4DA7-BB7F-D7C555583761}">
      <text>
        <r>
          <rPr>
            <b/>
            <sz val="11"/>
            <color indexed="81"/>
            <rFont val="Tahoma"/>
            <family val="2"/>
          </rPr>
          <t>Pick respective funding Agency or Regular (All other) if not listed. Corresponds to L(5-10) above</t>
        </r>
      </text>
    </comment>
    <comment ref="D42" authorId="0" shapeId="0" xr:uid="{7B9A5886-D248-4094-8ED5-56968D43B869}">
      <text>
        <r>
          <rPr>
            <b/>
            <sz val="11"/>
            <color indexed="81"/>
            <rFont val="Tahoma"/>
            <family val="2"/>
          </rPr>
          <t>Enter the UC SAP Grant account number. Example 1123456</t>
        </r>
      </text>
    </comment>
    <comment ref="E42" authorId="0" shapeId="0" xr:uid="{62DD17F2-E7D3-4A5B-B74A-F7F73D614BDE}">
      <text>
        <r>
          <rPr>
            <b/>
            <sz val="11"/>
            <color indexed="81"/>
            <rFont val="Tahoma"/>
            <family val="2"/>
          </rPr>
          <t>Enter the start date of the grant/contract  (See R/3 GMGRANTD - General Tab)</t>
        </r>
      </text>
    </comment>
    <comment ref="F42" authorId="0" shapeId="0" xr:uid="{D7721A7D-0720-44B7-9044-4749E65D0768}">
      <text>
        <r>
          <rPr>
            <b/>
            <sz val="11"/>
            <color indexed="81"/>
            <rFont val="Tahoma"/>
            <family val="2"/>
          </rPr>
          <t>Enter the End date of the grant/contract   (See R/3 GMGRANTD - General Tab)</t>
        </r>
      </text>
    </comment>
    <comment ref="J42" authorId="0" shapeId="0" xr:uid="{AA41B72E-E2D1-4B38-83F4-B4E02D619584}">
      <text>
        <r>
          <rPr>
            <b/>
            <sz val="11"/>
            <color indexed="81"/>
            <rFont val="Tahoma"/>
            <family val="2"/>
          </rPr>
          <t>Enter the effort as reported by the EXC LVS</t>
        </r>
      </text>
    </comment>
    <comment ref="L42" authorId="0" shapeId="0" xr:uid="{9A59CA6C-C925-46B7-B0EC-E7C58A4370EC}">
      <text>
        <r>
          <rPr>
            <b/>
            <sz val="11"/>
            <color indexed="81"/>
            <rFont val="Tahoma"/>
            <family val="2"/>
          </rPr>
          <t>Enter the date you completed the one-time payment PCR</t>
        </r>
      </text>
    </comment>
    <comment ref="M42" authorId="0" shapeId="0" xr:uid="{4C15DFD7-46FD-4D47-A19C-3927E751C439}">
      <text>
        <r>
          <rPr>
            <b/>
            <sz val="11"/>
            <color indexed="81"/>
            <rFont val="Tahoma"/>
            <family val="2"/>
          </rPr>
          <t>Enter the PCR number generated when you completed the one-time payment PCR</t>
        </r>
      </text>
    </comment>
    <comment ref="B43" authorId="0" shapeId="0" xr:uid="{05EEC9F9-1982-470C-B019-A7865B18E67D}">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3" authorId="0" shapeId="0" xr:uid="{9FA816B7-83D8-45C4-86F1-75E3BB07D134}">
      <text>
        <r>
          <rPr>
            <b/>
            <sz val="11"/>
            <color indexed="81"/>
            <rFont val="Tahoma"/>
            <family val="2"/>
          </rPr>
          <t>Pick respective funding Agency or Regular (All other) if not listed. Corresponds to L(5-10) above</t>
        </r>
      </text>
    </comment>
    <comment ref="D43" authorId="0" shapeId="0" xr:uid="{7E3D1E78-4DA7-404C-89CB-CD6899EFF67E}">
      <text>
        <r>
          <rPr>
            <b/>
            <sz val="11"/>
            <color indexed="81"/>
            <rFont val="Tahoma"/>
            <family val="2"/>
          </rPr>
          <t>Enter the UC SAP Grant account number. Example 1123456</t>
        </r>
      </text>
    </comment>
    <comment ref="E43" authorId="0" shapeId="0" xr:uid="{BF68C6D0-9A03-42DE-BF89-F8E9FE01BADD}">
      <text>
        <r>
          <rPr>
            <b/>
            <sz val="11"/>
            <color indexed="81"/>
            <rFont val="Tahoma"/>
            <family val="2"/>
          </rPr>
          <t>Enter the start date of the grant/contract  (See R/3 GMGRANTD - General Tab)</t>
        </r>
      </text>
    </comment>
    <comment ref="F43" authorId="0" shapeId="0" xr:uid="{08732AD1-4200-45A7-9A7F-C78F45619045}">
      <text>
        <r>
          <rPr>
            <b/>
            <sz val="11"/>
            <color indexed="81"/>
            <rFont val="Tahoma"/>
            <family val="2"/>
          </rPr>
          <t>Enter the End date of the grant/contract   (See R/3 GMGRANTD - General Tab)</t>
        </r>
      </text>
    </comment>
    <comment ref="J43" authorId="0" shapeId="0" xr:uid="{A3EF3EC0-2722-480D-ACB0-EA3A2F2C56F8}">
      <text>
        <r>
          <rPr>
            <b/>
            <sz val="11"/>
            <color indexed="81"/>
            <rFont val="Tahoma"/>
            <family val="2"/>
          </rPr>
          <t>Enter the effort as reported by the EXC LVS</t>
        </r>
      </text>
    </comment>
    <comment ref="L43" authorId="0" shapeId="0" xr:uid="{5DE4EE9C-0E31-488D-BCB1-5642BA1CACE8}">
      <text>
        <r>
          <rPr>
            <b/>
            <sz val="11"/>
            <color indexed="81"/>
            <rFont val="Tahoma"/>
            <family val="2"/>
          </rPr>
          <t>Enter the date you completed the one-time payment PCR</t>
        </r>
      </text>
    </comment>
    <comment ref="M43" authorId="0" shapeId="0" xr:uid="{112D7DBA-AED1-47AC-81EA-7EC36E22B5D4}">
      <text>
        <r>
          <rPr>
            <b/>
            <sz val="11"/>
            <color indexed="81"/>
            <rFont val="Tahoma"/>
            <family val="2"/>
          </rPr>
          <t>Enter the PCR number generated when you completed the one-time payment PCR</t>
        </r>
      </text>
    </comment>
    <comment ref="B44" authorId="0" shapeId="0" xr:uid="{61994DFF-51DF-4FE1-A264-5070ADDEEA82}">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4" authorId="0" shapeId="0" xr:uid="{471F41C1-B170-4F30-B8F1-C04E894C299C}">
      <text>
        <r>
          <rPr>
            <b/>
            <sz val="11"/>
            <color indexed="81"/>
            <rFont val="Tahoma"/>
            <family val="2"/>
          </rPr>
          <t>Pick respective funding Agency or Regular (All other) if not listed. Corresponds to L(5-10) above</t>
        </r>
      </text>
    </comment>
    <comment ref="D44" authorId="0" shapeId="0" xr:uid="{08A0319F-FA2C-4BE9-B957-6FF3BEF3EAEF}">
      <text>
        <r>
          <rPr>
            <b/>
            <sz val="11"/>
            <color indexed="81"/>
            <rFont val="Tahoma"/>
            <family val="2"/>
          </rPr>
          <t>Enter the UC SAP Grant account number. Example 1123456</t>
        </r>
      </text>
    </comment>
    <comment ref="E44" authorId="0" shapeId="0" xr:uid="{17A03F15-91B0-4138-8CC6-9BDC3D162146}">
      <text>
        <r>
          <rPr>
            <b/>
            <sz val="11"/>
            <color indexed="81"/>
            <rFont val="Tahoma"/>
            <family val="2"/>
          </rPr>
          <t>Enter the start date of the grant/contract  (See R/3 GMGRANTD - General Tab)</t>
        </r>
      </text>
    </comment>
    <comment ref="F44" authorId="0" shapeId="0" xr:uid="{5D5F1079-FB71-45ED-922F-3E36804007C4}">
      <text>
        <r>
          <rPr>
            <b/>
            <sz val="11"/>
            <color indexed="81"/>
            <rFont val="Tahoma"/>
            <family val="2"/>
          </rPr>
          <t>Enter the End date of the grant/contract   (See R/3 GMGRANTD - General Tab)</t>
        </r>
      </text>
    </comment>
    <comment ref="J44" authorId="0" shapeId="0" xr:uid="{C15A1487-EA26-44A7-B286-83833BD636D0}">
      <text>
        <r>
          <rPr>
            <b/>
            <sz val="11"/>
            <color indexed="81"/>
            <rFont val="Tahoma"/>
            <family val="2"/>
          </rPr>
          <t>Enter the effort as reported by the EXC LVS</t>
        </r>
      </text>
    </comment>
    <comment ref="L44" authorId="0" shapeId="0" xr:uid="{FFED8F2C-CAC0-48B1-A35C-847957177BAF}">
      <text>
        <r>
          <rPr>
            <b/>
            <sz val="11"/>
            <color indexed="81"/>
            <rFont val="Tahoma"/>
            <family val="2"/>
          </rPr>
          <t>Enter the date you completed the one-time payment PCR</t>
        </r>
      </text>
    </comment>
    <comment ref="M44" authorId="0" shapeId="0" xr:uid="{E1F96BDC-71E0-4BDF-905C-D0CECC4F9F63}">
      <text>
        <r>
          <rPr>
            <b/>
            <sz val="11"/>
            <color indexed="81"/>
            <rFont val="Tahoma"/>
            <family val="2"/>
          </rPr>
          <t>Enter the PCR number generated when you completed the one-time payment PCR</t>
        </r>
      </text>
    </comment>
    <comment ref="B45" authorId="0" shapeId="0" xr:uid="{6EC6464F-7DC9-4A7B-86EC-93216715C948}">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5" authorId="0" shapeId="0" xr:uid="{FBC1F1B8-AEEC-4C48-B3A4-2E850823C64F}">
      <text>
        <r>
          <rPr>
            <b/>
            <sz val="11"/>
            <color indexed="81"/>
            <rFont val="Tahoma"/>
            <family val="2"/>
          </rPr>
          <t>Pick respective funding Agency or Regular (All other) if not listed. Corresponds to L(5-10) above</t>
        </r>
      </text>
    </comment>
    <comment ref="D45" authorId="0" shapeId="0" xr:uid="{448343E3-AB95-45DC-BE3B-6715B7922293}">
      <text>
        <r>
          <rPr>
            <b/>
            <sz val="11"/>
            <color indexed="81"/>
            <rFont val="Tahoma"/>
            <family val="2"/>
          </rPr>
          <t>Enter the UC SAP Grant account number. Example 1123456</t>
        </r>
      </text>
    </comment>
    <comment ref="E45" authorId="0" shapeId="0" xr:uid="{E6A05074-FFD5-40C2-8F42-DD1360E112AD}">
      <text>
        <r>
          <rPr>
            <b/>
            <sz val="11"/>
            <color indexed="81"/>
            <rFont val="Tahoma"/>
            <family val="2"/>
          </rPr>
          <t>Enter the start date of the grant/contract  (See R/3 GMGRANTD - General Tab)</t>
        </r>
      </text>
    </comment>
    <comment ref="F45" authorId="0" shapeId="0" xr:uid="{18BBE7B4-3DA4-48EF-8ABB-E56B5025FCF0}">
      <text>
        <r>
          <rPr>
            <b/>
            <sz val="11"/>
            <color indexed="81"/>
            <rFont val="Tahoma"/>
            <family val="2"/>
          </rPr>
          <t>Enter the End date of the grant/contract   (See R/3 GMGRANTD - General Tab)</t>
        </r>
      </text>
    </comment>
    <comment ref="J45" authorId="0" shapeId="0" xr:uid="{3DE55E81-9A95-447A-8792-6ADD01C5D738}">
      <text>
        <r>
          <rPr>
            <b/>
            <sz val="11"/>
            <color indexed="81"/>
            <rFont val="Tahoma"/>
            <family val="2"/>
          </rPr>
          <t>Enter the effort as reported by the EXC LVS</t>
        </r>
      </text>
    </comment>
    <comment ref="L45" authorId="0" shapeId="0" xr:uid="{79D60149-7A92-4D32-B14F-EF7EA28DE75F}">
      <text>
        <r>
          <rPr>
            <b/>
            <sz val="11"/>
            <color indexed="81"/>
            <rFont val="Tahoma"/>
            <family val="2"/>
          </rPr>
          <t>Enter the date you completed the one-time payment PCR</t>
        </r>
      </text>
    </comment>
    <comment ref="M45" authorId="0" shapeId="0" xr:uid="{505AF11E-DB69-4B64-AF38-88EC68C65D02}">
      <text>
        <r>
          <rPr>
            <b/>
            <sz val="11"/>
            <color indexed="81"/>
            <rFont val="Tahoma"/>
            <family val="2"/>
          </rPr>
          <t>Enter the PCR number generated when you completed the one-time payment PCR</t>
        </r>
      </text>
    </comment>
    <comment ref="B46" authorId="0" shapeId="0" xr:uid="{5C17C336-B848-4A68-ABC1-223FC4344997}">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6" authorId="0" shapeId="0" xr:uid="{81B4F802-DB15-4D2F-AC84-7474C0B968F7}">
      <text>
        <r>
          <rPr>
            <b/>
            <sz val="11"/>
            <color indexed="81"/>
            <rFont val="Tahoma"/>
            <family val="2"/>
          </rPr>
          <t>Pick respective funding Agency or Regular (All other) if not listed. Corresponds to L(5-10) above</t>
        </r>
      </text>
    </comment>
    <comment ref="D46" authorId="0" shapeId="0" xr:uid="{F550978F-30BD-45DB-908A-C064DDB448C9}">
      <text>
        <r>
          <rPr>
            <b/>
            <sz val="11"/>
            <color indexed="81"/>
            <rFont val="Tahoma"/>
            <family val="2"/>
          </rPr>
          <t>Enter the UC SAP Grant account number. Example 1123456</t>
        </r>
      </text>
    </comment>
    <comment ref="E46" authorId="0" shapeId="0" xr:uid="{FC0595D4-49D0-4CD7-9C72-54A48A8B9765}">
      <text>
        <r>
          <rPr>
            <b/>
            <sz val="11"/>
            <color indexed="81"/>
            <rFont val="Tahoma"/>
            <family val="2"/>
          </rPr>
          <t>Enter the start date of the grant/contract  (See R/3 GMGRANTD - General Tab)</t>
        </r>
      </text>
    </comment>
    <comment ref="F46" authorId="0" shapeId="0" xr:uid="{B5725EB6-4E6B-4AB3-9EB5-BF2C18827A92}">
      <text>
        <r>
          <rPr>
            <b/>
            <sz val="11"/>
            <color indexed="81"/>
            <rFont val="Tahoma"/>
            <family val="2"/>
          </rPr>
          <t>Enter the End date of the grant/contract   (See R/3 GMGRANTD - General Tab)</t>
        </r>
      </text>
    </comment>
    <comment ref="J46" authorId="0" shapeId="0" xr:uid="{60129191-0F04-428A-AE25-705C9A40A537}">
      <text>
        <r>
          <rPr>
            <b/>
            <sz val="11"/>
            <color indexed="81"/>
            <rFont val="Tahoma"/>
            <family val="2"/>
          </rPr>
          <t>Enter the effort as reported by the EXC LVS</t>
        </r>
      </text>
    </comment>
    <comment ref="L46" authorId="0" shapeId="0" xr:uid="{4350084B-90F5-40CE-BB1C-697AA9E0BAAA}">
      <text>
        <r>
          <rPr>
            <b/>
            <sz val="11"/>
            <color indexed="81"/>
            <rFont val="Tahoma"/>
            <family val="2"/>
          </rPr>
          <t>Enter the date you completed the one-time payment PCR</t>
        </r>
      </text>
    </comment>
    <comment ref="M46" authorId="0" shapeId="0" xr:uid="{860335ED-0D9F-453F-AC38-9F2772686DB2}">
      <text>
        <r>
          <rPr>
            <b/>
            <sz val="11"/>
            <color indexed="81"/>
            <rFont val="Tahoma"/>
            <family val="2"/>
          </rPr>
          <t>Enter the PCR number generated when you completed the one-time payment PCR</t>
        </r>
      </text>
    </comment>
    <comment ref="B47" authorId="0" shapeId="0" xr:uid="{2AA6DADB-0FF3-4365-A14F-CA80CCE459D3}">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7" authorId="0" shapeId="0" xr:uid="{8BF88944-971E-4723-9257-B3D90CD25068}">
      <text>
        <r>
          <rPr>
            <b/>
            <sz val="11"/>
            <color indexed="81"/>
            <rFont val="Tahoma"/>
            <family val="2"/>
          </rPr>
          <t>Pick respective funding Agency or Regular (All other) if not listed. Corresponds to L(5-10) above</t>
        </r>
      </text>
    </comment>
    <comment ref="D47" authorId="0" shapeId="0" xr:uid="{AD6056E5-0846-4BED-941E-9D25BE230CB6}">
      <text>
        <r>
          <rPr>
            <b/>
            <sz val="11"/>
            <color indexed="81"/>
            <rFont val="Tahoma"/>
            <family val="2"/>
          </rPr>
          <t>Enter the UC SAP Grant account number. Example 1123456</t>
        </r>
      </text>
    </comment>
    <comment ref="E47" authorId="0" shapeId="0" xr:uid="{BBB268CD-377E-4E08-9C0D-9B298C0B82D3}">
      <text>
        <r>
          <rPr>
            <b/>
            <sz val="11"/>
            <color indexed="81"/>
            <rFont val="Tahoma"/>
            <family val="2"/>
          </rPr>
          <t>Enter the start date of the grant/contract  (See R/3 GMGRANTD - General Tab)</t>
        </r>
      </text>
    </comment>
    <comment ref="F47" authorId="0" shapeId="0" xr:uid="{02174147-36DB-43E5-9883-FBFB074B0094}">
      <text>
        <r>
          <rPr>
            <b/>
            <sz val="11"/>
            <color indexed="81"/>
            <rFont val="Tahoma"/>
            <family val="2"/>
          </rPr>
          <t>Enter the End date of the grant/contract   (See R/3 GMGRANTD - General Tab)</t>
        </r>
      </text>
    </comment>
    <comment ref="J47" authorId="0" shapeId="0" xr:uid="{960711C5-0C76-4DBA-80B3-3D3587EBB0AE}">
      <text>
        <r>
          <rPr>
            <b/>
            <sz val="11"/>
            <color indexed="81"/>
            <rFont val="Tahoma"/>
            <family val="2"/>
          </rPr>
          <t>Enter the effort as reported by the EXC LVS</t>
        </r>
      </text>
    </comment>
    <comment ref="L47" authorId="0" shapeId="0" xr:uid="{D6EBF360-CA14-48A1-AF27-019D0E5FF3EC}">
      <text>
        <r>
          <rPr>
            <b/>
            <sz val="11"/>
            <color indexed="81"/>
            <rFont val="Tahoma"/>
            <family val="2"/>
          </rPr>
          <t>Enter the date you completed the one-time payment PCR</t>
        </r>
      </text>
    </comment>
    <comment ref="M47" authorId="0" shapeId="0" xr:uid="{4D51F88F-F3DD-4B87-B9B9-80EA1C903B33}">
      <text>
        <r>
          <rPr>
            <b/>
            <sz val="11"/>
            <color indexed="81"/>
            <rFont val="Tahoma"/>
            <family val="2"/>
          </rPr>
          <t>Enter the PCR number generated when you completed the one-time payment PCR</t>
        </r>
      </text>
    </comment>
    <comment ref="B48" authorId="0" shapeId="0" xr:uid="{6B8A1A4A-FA52-41D6-B14E-82DBCEFA3732}">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8" authorId="0" shapeId="0" xr:uid="{023CA92D-AEA7-4AC0-AD94-470DE50E9C08}">
      <text>
        <r>
          <rPr>
            <b/>
            <sz val="11"/>
            <color indexed="81"/>
            <rFont val="Tahoma"/>
            <family val="2"/>
          </rPr>
          <t>Pick respective funding Agency or Regular (All other) if not listed. Corresponds to L(5-10) above</t>
        </r>
      </text>
    </comment>
    <comment ref="D48" authorId="0" shapeId="0" xr:uid="{18C059DB-DA94-4F0B-AC82-7397400570E5}">
      <text>
        <r>
          <rPr>
            <b/>
            <sz val="11"/>
            <color indexed="81"/>
            <rFont val="Tahoma"/>
            <family val="2"/>
          </rPr>
          <t>Enter the UC SAP Grant account number. Example 1123456</t>
        </r>
      </text>
    </comment>
    <comment ref="E48" authorId="0" shapeId="0" xr:uid="{63C31EB7-6594-47A3-B43A-07EBADBC9ADA}">
      <text>
        <r>
          <rPr>
            <b/>
            <sz val="11"/>
            <color indexed="81"/>
            <rFont val="Tahoma"/>
            <family val="2"/>
          </rPr>
          <t>Enter the start date of the grant/contract  (See R/3 GMGRANTD - General Tab)</t>
        </r>
      </text>
    </comment>
    <comment ref="F48" authorId="0" shapeId="0" xr:uid="{8F2EE514-6F07-47C8-8674-7B56EF79C366}">
      <text>
        <r>
          <rPr>
            <b/>
            <sz val="11"/>
            <color indexed="81"/>
            <rFont val="Tahoma"/>
            <family val="2"/>
          </rPr>
          <t>Enter the End date of the grant/contract   (See R/3 GMGRANTD - General Tab)</t>
        </r>
      </text>
    </comment>
    <comment ref="J48" authorId="0" shapeId="0" xr:uid="{628994C1-E02B-4742-B1BF-54E46AE68897}">
      <text>
        <r>
          <rPr>
            <b/>
            <sz val="11"/>
            <color indexed="81"/>
            <rFont val="Tahoma"/>
            <family val="2"/>
          </rPr>
          <t>Enter the effort as reported by the EXC LVS</t>
        </r>
      </text>
    </comment>
    <comment ref="L48" authorId="0" shapeId="0" xr:uid="{866A1F6B-7A7A-41DC-B661-B5F230F1A3FD}">
      <text>
        <r>
          <rPr>
            <b/>
            <sz val="11"/>
            <color indexed="81"/>
            <rFont val="Tahoma"/>
            <family val="2"/>
          </rPr>
          <t>Enter the date you completed the one-time payment PCR</t>
        </r>
      </text>
    </comment>
    <comment ref="M48" authorId="0" shapeId="0" xr:uid="{926F7056-642C-4862-BDDC-0138BF07F57B}">
      <text>
        <r>
          <rPr>
            <b/>
            <sz val="11"/>
            <color indexed="81"/>
            <rFont val="Tahoma"/>
            <family val="2"/>
          </rPr>
          <t>Enter the PCR number generated when you completed the one-time payment PCR</t>
        </r>
      </text>
    </comment>
    <comment ref="B49" authorId="0" shapeId="0" xr:uid="{353D7BA0-9225-4CA9-8AED-8151131B0F3E}">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49" authorId="0" shapeId="0" xr:uid="{0ED2B204-BD8C-4802-AB09-0B0005B076DF}">
      <text>
        <r>
          <rPr>
            <b/>
            <sz val="11"/>
            <color indexed="81"/>
            <rFont val="Tahoma"/>
            <family val="2"/>
          </rPr>
          <t>Pick respective funding Agency or Regular (All other) if not listed. Corresponds to L(5-10) above</t>
        </r>
      </text>
    </comment>
    <comment ref="D49" authorId="0" shapeId="0" xr:uid="{2B9587B2-7CF5-4FC5-88D5-ED30C5C43663}">
      <text>
        <r>
          <rPr>
            <b/>
            <sz val="11"/>
            <color indexed="81"/>
            <rFont val="Tahoma"/>
            <family val="2"/>
          </rPr>
          <t>Enter the UC SAP Grant account number. Example 1123456</t>
        </r>
      </text>
    </comment>
    <comment ref="E49" authorId="0" shapeId="0" xr:uid="{A04A09EF-E29C-433F-A24F-932798135D00}">
      <text>
        <r>
          <rPr>
            <b/>
            <sz val="11"/>
            <color indexed="81"/>
            <rFont val="Tahoma"/>
            <family val="2"/>
          </rPr>
          <t>Enter the start date of the grant/contract  (See R/3 GMGRANTD - General Tab)</t>
        </r>
      </text>
    </comment>
    <comment ref="F49" authorId="0" shapeId="0" xr:uid="{FD8425A9-5D93-4602-8041-24C00312A4EB}">
      <text>
        <r>
          <rPr>
            <b/>
            <sz val="11"/>
            <color indexed="81"/>
            <rFont val="Tahoma"/>
            <family val="2"/>
          </rPr>
          <t>Enter the End date of the grant/contract   (See R/3 GMGRANTD - General Tab)</t>
        </r>
      </text>
    </comment>
    <comment ref="J49" authorId="0" shapeId="0" xr:uid="{EB72402D-1758-4140-B770-0D6BC0BB08B1}">
      <text>
        <r>
          <rPr>
            <b/>
            <sz val="11"/>
            <color indexed="81"/>
            <rFont val="Tahoma"/>
            <family val="2"/>
          </rPr>
          <t>Enter the effort as reported by the EXC LVS</t>
        </r>
      </text>
    </comment>
    <comment ref="L49" authorId="0" shapeId="0" xr:uid="{F27435FF-2171-4E45-A793-67EE2DCC6023}">
      <text>
        <r>
          <rPr>
            <b/>
            <sz val="11"/>
            <color indexed="81"/>
            <rFont val="Tahoma"/>
            <family val="2"/>
          </rPr>
          <t>Enter the date you completed the one-time payment PCR</t>
        </r>
      </text>
    </comment>
    <comment ref="M49" authorId="0" shapeId="0" xr:uid="{2C56F0B0-B3EC-432F-BE60-9114602782A2}">
      <text>
        <r>
          <rPr>
            <b/>
            <sz val="11"/>
            <color indexed="81"/>
            <rFont val="Tahoma"/>
            <family val="2"/>
          </rPr>
          <t>Enter the PCR number generated when you completed the one-time payment PCR</t>
        </r>
      </text>
    </comment>
    <comment ref="B50" authorId="0" shapeId="0" xr:uid="{384D613F-7ADA-4A05-BDE8-3AAD30585F96}">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0" authorId="0" shapeId="0" xr:uid="{0086F5FC-EE3F-45E9-A1F9-609CE377EF26}">
      <text>
        <r>
          <rPr>
            <b/>
            <sz val="11"/>
            <color indexed="81"/>
            <rFont val="Tahoma"/>
            <family val="2"/>
          </rPr>
          <t>Pick respective funding Agency or Regular (All other) if not listed. Corresponds to L(5-10) above</t>
        </r>
      </text>
    </comment>
    <comment ref="D50" authorId="0" shapeId="0" xr:uid="{00504433-01E1-4656-A7D0-016B3B02CEBE}">
      <text>
        <r>
          <rPr>
            <b/>
            <sz val="11"/>
            <color indexed="81"/>
            <rFont val="Tahoma"/>
            <family val="2"/>
          </rPr>
          <t>Enter the UC SAP Grant account number. Example 1123456</t>
        </r>
      </text>
    </comment>
    <comment ref="E50" authorId="0" shapeId="0" xr:uid="{632E23C1-3338-413D-9524-8F1CE6B0D5ED}">
      <text>
        <r>
          <rPr>
            <b/>
            <sz val="11"/>
            <color indexed="81"/>
            <rFont val="Tahoma"/>
            <family val="2"/>
          </rPr>
          <t>Enter the start date of the grant/contract  (See R/3 GMGRANTD - General Tab)</t>
        </r>
      </text>
    </comment>
    <comment ref="F50" authorId="0" shapeId="0" xr:uid="{1B688BC1-593B-4066-9FAA-22B9ED7F0B74}">
      <text>
        <r>
          <rPr>
            <b/>
            <sz val="11"/>
            <color indexed="81"/>
            <rFont val="Tahoma"/>
            <family val="2"/>
          </rPr>
          <t>Enter the End date of the grant/contract   (See R/3 GMGRANTD - General Tab)</t>
        </r>
      </text>
    </comment>
    <comment ref="J50" authorId="0" shapeId="0" xr:uid="{7B457364-E55E-4109-B438-00EC034ECE39}">
      <text>
        <r>
          <rPr>
            <b/>
            <sz val="11"/>
            <color indexed="81"/>
            <rFont val="Tahoma"/>
            <family val="2"/>
          </rPr>
          <t>Enter the effort as reported by the EXC LVS</t>
        </r>
      </text>
    </comment>
    <comment ref="L50" authorId="0" shapeId="0" xr:uid="{EF23BF42-0FB3-4D73-B591-26B73F23498B}">
      <text>
        <r>
          <rPr>
            <b/>
            <sz val="11"/>
            <color indexed="81"/>
            <rFont val="Tahoma"/>
            <family val="2"/>
          </rPr>
          <t>Enter the date you completed the one-time payment PCR</t>
        </r>
      </text>
    </comment>
    <comment ref="M50" authorId="0" shapeId="0" xr:uid="{26D0411B-E32A-42E6-A591-02F2A0193D1B}">
      <text>
        <r>
          <rPr>
            <b/>
            <sz val="11"/>
            <color indexed="81"/>
            <rFont val="Tahoma"/>
            <family val="2"/>
          </rPr>
          <t>Enter the PCR number generated when you completed the one-time payment PCR</t>
        </r>
      </text>
    </comment>
    <comment ref="B51" authorId="0" shapeId="0" xr:uid="{CD7ED6E9-1440-442B-A1AD-204114327E5E}">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1" authorId="0" shapeId="0" xr:uid="{8D6E4436-6E6D-457C-9675-8C2DF2BEA6AF}">
      <text>
        <r>
          <rPr>
            <b/>
            <sz val="11"/>
            <color indexed="81"/>
            <rFont val="Tahoma"/>
            <family val="2"/>
          </rPr>
          <t>Pick respective funding Agency or Regular (All other) if not listed. Corresponds to L(5-10) above</t>
        </r>
      </text>
    </comment>
    <comment ref="D51" authorId="0" shapeId="0" xr:uid="{EA47B51D-0671-4F81-A4EA-326C48749385}">
      <text>
        <r>
          <rPr>
            <b/>
            <sz val="11"/>
            <color indexed="81"/>
            <rFont val="Tahoma"/>
            <family val="2"/>
          </rPr>
          <t>Enter the UC SAP Grant account number. Example 1123456</t>
        </r>
      </text>
    </comment>
    <comment ref="E51" authorId="0" shapeId="0" xr:uid="{89A462D9-4478-44D8-B0FB-BA2DE1633041}">
      <text>
        <r>
          <rPr>
            <b/>
            <sz val="11"/>
            <color indexed="81"/>
            <rFont val="Tahoma"/>
            <family val="2"/>
          </rPr>
          <t>Enter the start date of the grant/contract  (See R/3 GMGRANTD - General Tab)</t>
        </r>
      </text>
    </comment>
    <comment ref="F51" authorId="0" shapeId="0" xr:uid="{0FD770BD-8770-43FF-9AF1-CDD31C54CA99}">
      <text>
        <r>
          <rPr>
            <b/>
            <sz val="11"/>
            <color indexed="81"/>
            <rFont val="Tahoma"/>
            <family val="2"/>
          </rPr>
          <t>Enter the End date of the grant/contract   (See R/3 GMGRANTD - General Tab)</t>
        </r>
      </text>
    </comment>
    <comment ref="J51" authorId="0" shapeId="0" xr:uid="{41E4BBC5-957C-468D-8080-50CC06525886}">
      <text>
        <r>
          <rPr>
            <b/>
            <sz val="11"/>
            <color indexed="81"/>
            <rFont val="Tahoma"/>
            <family val="2"/>
          </rPr>
          <t>Enter the effort as reported by the EXC LVS</t>
        </r>
      </text>
    </comment>
    <comment ref="L51" authorId="0" shapeId="0" xr:uid="{B2F08BE5-39C1-4BBC-8468-96E1026A8A83}">
      <text>
        <r>
          <rPr>
            <b/>
            <sz val="11"/>
            <color indexed="81"/>
            <rFont val="Tahoma"/>
            <family val="2"/>
          </rPr>
          <t>Enter the date you completed the one-time payment PCR</t>
        </r>
      </text>
    </comment>
    <comment ref="M51" authorId="0" shapeId="0" xr:uid="{90E50F11-EE7C-4648-8B4C-661D2F998440}">
      <text>
        <r>
          <rPr>
            <b/>
            <sz val="11"/>
            <color indexed="81"/>
            <rFont val="Tahoma"/>
            <family val="2"/>
          </rPr>
          <t>Enter the PCR number generated when you completed the one-time payment PCR</t>
        </r>
      </text>
    </comment>
    <comment ref="B52" authorId="0" shapeId="0" xr:uid="{56C22C6C-CC87-4861-8527-28981DD3F895}">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2" authorId="0" shapeId="0" xr:uid="{0E6426F2-2642-4473-9E7C-8755FF0C264F}">
      <text>
        <r>
          <rPr>
            <b/>
            <sz val="11"/>
            <color indexed="81"/>
            <rFont val="Tahoma"/>
            <family val="2"/>
          </rPr>
          <t>Pick respective funding Agency or Regular (All other) if not listed. Corresponds to L(5-10) above</t>
        </r>
      </text>
    </comment>
    <comment ref="D52" authorId="0" shapeId="0" xr:uid="{B3636771-2D6C-4963-9ED1-AFF0B45BBB39}">
      <text>
        <r>
          <rPr>
            <b/>
            <sz val="11"/>
            <color indexed="81"/>
            <rFont val="Tahoma"/>
            <family val="2"/>
          </rPr>
          <t>Enter the UC SAP Grant account number. Example 1123456</t>
        </r>
      </text>
    </comment>
    <comment ref="E52" authorId="0" shapeId="0" xr:uid="{6335BC3C-15F1-4CC6-B56C-E5639B6630F7}">
      <text>
        <r>
          <rPr>
            <b/>
            <sz val="11"/>
            <color indexed="81"/>
            <rFont val="Tahoma"/>
            <family val="2"/>
          </rPr>
          <t>Enter the start date of the grant/contract  (See R/3 GMGRANTD - General Tab)</t>
        </r>
      </text>
    </comment>
    <comment ref="F52" authorId="0" shapeId="0" xr:uid="{826865FE-2931-4A0C-A689-F6C0E7908041}">
      <text>
        <r>
          <rPr>
            <b/>
            <sz val="11"/>
            <color indexed="81"/>
            <rFont val="Tahoma"/>
            <family val="2"/>
          </rPr>
          <t>Enter the End date of the grant/contract   (See R/3 GMGRANTD - General Tab)</t>
        </r>
      </text>
    </comment>
    <comment ref="J52" authorId="0" shapeId="0" xr:uid="{948BEF59-BF0A-4421-95D4-0642514FA63E}">
      <text>
        <r>
          <rPr>
            <b/>
            <sz val="11"/>
            <color indexed="81"/>
            <rFont val="Tahoma"/>
            <family val="2"/>
          </rPr>
          <t>Enter the effort as reported by the EXC LVS</t>
        </r>
      </text>
    </comment>
    <comment ref="L52" authorId="0" shapeId="0" xr:uid="{23992CDA-0AA9-46EE-96AD-F01D3FE63DEB}">
      <text>
        <r>
          <rPr>
            <b/>
            <sz val="11"/>
            <color indexed="81"/>
            <rFont val="Tahoma"/>
            <family val="2"/>
          </rPr>
          <t>Enter the date you completed the one-time payment PCR</t>
        </r>
      </text>
    </comment>
    <comment ref="M52" authorId="0" shapeId="0" xr:uid="{0A84D062-6F69-4F57-B524-3F812E6BD725}">
      <text>
        <r>
          <rPr>
            <b/>
            <sz val="11"/>
            <color indexed="81"/>
            <rFont val="Tahoma"/>
            <family val="2"/>
          </rPr>
          <t>Enter the PCR number generated when you completed the one-time payment PCR</t>
        </r>
      </text>
    </comment>
    <comment ref="B53" authorId="0" shapeId="0" xr:uid="{AD995780-8252-4E91-BC2D-1BFDDFE0A595}">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3" authorId="0" shapeId="0" xr:uid="{723A2E19-083A-4E45-BC55-60F9D2AD6EFF}">
      <text>
        <r>
          <rPr>
            <b/>
            <sz val="11"/>
            <color indexed="81"/>
            <rFont val="Tahoma"/>
            <family val="2"/>
          </rPr>
          <t>Pick respective funding Agency or Regular (All other) if not listed. Corresponds to L(5-10) above</t>
        </r>
      </text>
    </comment>
    <comment ref="D53" authorId="0" shapeId="0" xr:uid="{064C247D-7345-48FC-A446-98F3A7EA9446}">
      <text>
        <r>
          <rPr>
            <b/>
            <sz val="11"/>
            <color indexed="81"/>
            <rFont val="Tahoma"/>
            <family val="2"/>
          </rPr>
          <t>Enter the UC SAP Grant account number. Example 1123456</t>
        </r>
      </text>
    </comment>
    <comment ref="E53" authorId="0" shapeId="0" xr:uid="{90A4E5DC-F87F-42B9-A885-A0D524BAC5EE}">
      <text>
        <r>
          <rPr>
            <b/>
            <sz val="11"/>
            <color indexed="81"/>
            <rFont val="Tahoma"/>
            <family val="2"/>
          </rPr>
          <t>Enter the start date of the grant/contract  (See R/3 GMGRANTD - General Tab)</t>
        </r>
      </text>
    </comment>
    <comment ref="F53" authorId="0" shapeId="0" xr:uid="{E11AACAB-EFE2-4343-A1DF-C7F1ED0F3A96}">
      <text>
        <r>
          <rPr>
            <b/>
            <sz val="11"/>
            <color indexed="81"/>
            <rFont val="Tahoma"/>
            <family val="2"/>
          </rPr>
          <t>Enter the End date of the grant/contract   (See R/3 GMGRANTD - General Tab)</t>
        </r>
      </text>
    </comment>
    <comment ref="J53" authorId="0" shapeId="0" xr:uid="{F237952B-96AC-42FB-8B2F-BFEB855F6FA9}">
      <text>
        <r>
          <rPr>
            <b/>
            <sz val="11"/>
            <color indexed="81"/>
            <rFont val="Tahoma"/>
            <family val="2"/>
          </rPr>
          <t>Enter the effort as reported by the EXC LVS</t>
        </r>
      </text>
    </comment>
    <comment ref="L53" authorId="0" shapeId="0" xr:uid="{8F52D5FD-EAA9-4354-8DCD-209508DE650A}">
      <text>
        <r>
          <rPr>
            <b/>
            <sz val="11"/>
            <color indexed="81"/>
            <rFont val="Tahoma"/>
            <family val="2"/>
          </rPr>
          <t>Enter the date you completed the one-time payment PCR</t>
        </r>
      </text>
    </comment>
    <comment ref="M53" authorId="0" shapeId="0" xr:uid="{F2059334-FD02-4BAD-B949-7D9D6DAA5602}">
      <text>
        <r>
          <rPr>
            <b/>
            <sz val="11"/>
            <color indexed="81"/>
            <rFont val="Tahoma"/>
            <family val="2"/>
          </rPr>
          <t>Enter the PCR number generated when you completed the one-time payment PCR</t>
        </r>
      </text>
    </comment>
    <comment ref="B54" authorId="0" shapeId="0" xr:uid="{FF02D67E-728D-47FE-88DA-1D9EE5F03C9A}">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4" authorId="0" shapeId="0" xr:uid="{23C8EFA3-EFCD-4657-82BF-49D098D88A2B}">
      <text>
        <r>
          <rPr>
            <b/>
            <sz val="11"/>
            <color indexed="81"/>
            <rFont val="Tahoma"/>
            <family val="2"/>
          </rPr>
          <t>Pick respective funding Agency or Regular (All other) if not listed. Corresponds to L(5-10) above</t>
        </r>
      </text>
    </comment>
    <comment ref="D54" authorId="0" shapeId="0" xr:uid="{64C1BC30-27C7-44E1-B250-C9E7B45B0264}">
      <text>
        <r>
          <rPr>
            <b/>
            <sz val="11"/>
            <color indexed="81"/>
            <rFont val="Tahoma"/>
            <family val="2"/>
          </rPr>
          <t>Enter the UC SAP Grant account number. Example 1123456</t>
        </r>
      </text>
    </comment>
    <comment ref="E54" authorId="0" shapeId="0" xr:uid="{C2967A8B-6F46-4A39-8283-C85ADCC07717}">
      <text>
        <r>
          <rPr>
            <b/>
            <sz val="11"/>
            <color indexed="81"/>
            <rFont val="Tahoma"/>
            <family val="2"/>
          </rPr>
          <t>Enter the start date of the grant/contract  (See R/3 GMGRANTD - General Tab)</t>
        </r>
      </text>
    </comment>
    <comment ref="F54" authorId="0" shapeId="0" xr:uid="{D6694671-DF94-4FDB-AAC3-6816572E087B}">
      <text>
        <r>
          <rPr>
            <b/>
            <sz val="11"/>
            <color indexed="81"/>
            <rFont val="Tahoma"/>
            <family val="2"/>
          </rPr>
          <t>Enter the End date of the grant/contract   (See R/3 GMGRANTD - General Tab)</t>
        </r>
      </text>
    </comment>
    <comment ref="J54" authorId="0" shapeId="0" xr:uid="{785A7B7D-D757-4470-88DF-2E599A4F5A67}">
      <text>
        <r>
          <rPr>
            <b/>
            <sz val="11"/>
            <color indexed="81"/>
            <rFont val="Tahoma"/>
            <family val="2"/>
          </rPr>
          <t>Enter the effort as reported by the EXC LVS</t>
        </r>
      </text>
    </comment>
    <comment ref="L54" authorId="0" shapeId="0" xr:uid="{BCCB210B-C8FE-4377-A0DA-C8F302922808}">
      <text>
        <r>
          <rPr>
            <b/>
            <sz val="11"/>
            <color indexed="81"/>
            <rFont val="Tahoma"/>
            <family val="2"/>
          </rPr>
          <t>Enter the date you completed the one-time payment PCR</t>
        </r>
      </text>
    </comment>
    <comment ref="M54" authorId="0" shapeId="0" xr:uid="{4AD7FEC7-A873-4C97-9387-9BB8518DDFBD}">
      <text>
        <r>
          <rPr>
            <b/>
            <sz val="11"/>
            <color indexed="81"/>
            <rFont val="Tahoma"/>
            <family val="2"/>
          </rPr>
          <t>Enter the PCR number generated when you completed the one-time payment PCR</t>
        </r>
      </text>
    </comment>
    <comment ref="B55" authorId="0" shapeId="0" xr:uid="{F791CBAA-69AF-4EA6-9013-992ABE58B602}">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5" authorId="0" shapeId="0" xr:uid="{DC0796D8-5361-4A7A-B123-28B7EA0DF38D}">
      <text>
        <r>
          <rPr>
            <b/>
            <sz val="11"/>
            <color indexed="81"/>
            <rFont val="Tahoma"/>
            <family val="2"/>
          </rPr>
          <t>Pick respective funding Agency or Regular (All other) if not listed. Corresponds to L(5-10) above</t>
        </r>
      </text>
    </comment>
    <comment ref="D55" authorId="0" shapeId="0" xr:uid="{C92F8167-5E96-4C5D-BB8A-C5A2F800D758}">
      <text>
        <r>
          <rPr>
            <b/>
            <sz val="11"/>
            <color indexed="81"/>
            <rFont val="Tahoma"/>
            <family val="2"/>
          </rPr>
          <t>Enter the UC SAP Grant account number. Example 1123456</t>
        </r>
      </text>
    </comment>
    <comment ref="E55" authorId="0" shapeId="0" xr:uid="{3B31CF82-B33F-4C5E-8241-D4F79A1C4CF2}">
      <text>
        <r>
          <rPr>
            <b/>
            <sz val="11"/>
            <color indexed="81"/>
            <rFont val="Tahoma"/>
            <family val="2"/>
          </rPr>
          <t>Enter the start date of the grant/contract  (See R/3 GMGRANTD - General Tab)</t>
        </r>
      </text>
    </comment>
    <comment ref="F55" authorId="0" shapeId="0" xr:uid="{5F50E1FC-90ED-4E52-9964-D69DD7C7890D}">
      <text>
        <r>
          <rPr>
            <b/>
            <sz val="11"/>
            <color indexed="81"/>
            <rFont val="Tahoma"/>
            <family val="2"/>
          </rPr>
          <t>Enter the End date of the grant/contract   (See R/3 GMGRANTD - General Tab)</t>
        </r>
      </text>
    </comment>
    <comment ref="J55" authorId="0" shapeId="0" xr:uid="{B61744C8-74DC-4C31-8554-068967AFC7A8}">
      <text>
        <r>
          <rPr>
            <b/>
            <sz val="11"/>
            <color indexed="81"/>
            <rFont val="Tahoma"/>
            <family val="2"/>
          </rPr>
          <t>Enter the effort as reported by the EXC LVS</t>
        </r>
      </text>
    </comment>
    <comment ref="L55" authorId="0" shapeId="0" xr:uid="{0BA9660C-2FE2-4CAD-8ED7-D70558F79E4C}">
      <text>
        <r>
          <rPr>
            <b/>
            <sz val="11"/>
            <color indexed="81"/>
            <rFont val="Tahoma"/>
            <family val="2"/>
          </rPr>
          <t>Enter the date you completed the one-time payment PCR</t>
        </r>
      </text>
    </comment>
    <comment ref="M55" authorId="0" shapeId="0" xr:uid="{BFE2631A-8BE0-499B-8B86-AA65033B5D96}">
      <text>
        <r>
          <rPr>
            <b/>
            <sz val="11"/>
            <color indexed="81"/>
            <rFont val="Tahoma"/>
            <family val="2"/>
          </rPr>
          <t>Enter the PCR number generated when you completed the one-time payment PCR</t>
        </r>
      </text>
    </comment>
    <comment ref="B56" authorId="0" shapeId="0" xr:uid="{EC43803E-E7FD-4A96-BC7F-C17A9FA93FB4}">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6" authorId="0" shapeId="0" xr:uid="{AAFE109B-A1AC-4E42-9ED6-5818E933FEFA}">
      <text>
        <r>
          <rPr>
            <b/>
            <sz val="11"/>
            <color indexed="81"/>
            <rFont val="Tahoma"/>
            <family val="2"/>
          </rPr>
          <t>Pick respective funding Agency or Regular (All other) if not listed. Corresponds to L(5-10) above</t>
        </r>
      </text>
    </comment>
    <comment ref="D56" authorId="0" shapeId="0" xr:uid="{82C27610-6743-475F-9AB6-92731FAFE72D}">
      <text>
        <r>
          <rPr>
            <b/>
            <sz val="11"/>
            <color indexed="81"/>
            <rFont val="Tahoma"/>
            <family val="2"/>
          </rPr>
          <t>Enter the UC SAP Grant account number. Example 1123456</t>
        </r>
      </text>
    </comment>
    <comment ref="E56" authorId="0" shapeId="0" xr:uid="{DECA012F-FEFB-49C2-B078-ECB6A332DF7D}">
      <text>
        <r>
          <rPr>
            <b/>
            <sz val="11"/>
            <color indexed="81"/>
            <rFont val="Tahoma"/>
            <family val="2"/>
          </rPr>
          <t>Enter the start date of the grant/contract  (See R/3 GMGRANTD - General Tab)</t>
        </r>
      </text>
    </comment>
    <comment ref="F56" authorId="0" shapeId="0" xr:uid="{47FFD74C-84A0-43E1-8619-93F3CE1635A9}">
      <text>
        <r>
          <rPr>
            <b/>
            <sz val="11"/>
            <color indexed="81"/>
            <rFont val="Tahoma"/>
            <family val="2"/>
          </rPr>
          <t>Enter the End date of the grant/contract   (See R/3 GMGRANTD - General Tab)</t>
        </r>
      </text>
    </comment>
    <comment ref="J56" authorId="0" shapeId="0" xr:uid="{B16D4B95-68B9-4D37-97C4-C1B6B2E1121F}">
      <text>
        <r>
          <rPr>
            <b/>
            <sz val="11"/>
            <color indexed="81"/>
            <rFont val="Tahoma"/>
            <family val="2"/>
          </rPr>
          <t>Enter the effort as reported by the EXC LVS</t>
        </r>
      </text>
    </comment>
    <comment ref="L56" authorId="0" shapeId="0" xr:uid="{9C3E4762-F589-459B-AFB1-CE69F3C36DFF}">
      <text>
        <r>
          <rPr>
            <b/>
            <sz val="11"/>
            <color indexed="81"/>
            <rFont val="Tahoma"/>
            <family val="2"/>
          </rPr>
          <t>Enter the date you completed the one-time payment PCR</t>
        </r>
      </text>
    </comment>
    <comment ref="M56" authorId="0" shapeId="0" xr:uid="{CB415F81-55F4-4EC3-BF5F-40E8E2262CE6}">
      <text>
        <r>
          <rPr>
            <b/>
            <sz val="11"/>
            <color indexed="81"/>
            <rFont val="Tahoma"/>
            <family val="2"/>
          </rPr>
          <t>Enter the PCR number generated when you completed the one-time payment PCR</t>
        </r>
      </text>
    </comment>
    <comment ref="B57" authorId="0" shapeId="0" xr:uid="{C89FCD99-DED4-4396-AB59-053A8053D89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7" authorId="0" shapeId="0" xr:uid="{C88D045B-5B94-4171-BB14-230F5921866F}">
      <text>
        <r>
          <rPr>
            <b/>
            <sz val="11"/>
            <color indexed="81"/>
            <rFont val="Tahoma"/>
            <family val="2"/>
          </rPr>
          <t>Pick respective funding Agency or Regular (All other) if not listed. Corresponds to L(5-10) above</t>
        </r>
      </text>
    </comment>
    <comment ref="D57" authorId="0" shapeId="0" xr:uid="{4E2ACF14-49ED-4460-AD50-E6287FF2F610}">
      <text>
        <r>
          <rPr>
            <b/>
            <sz val="11"/>
            <color indexed="81"/>
            <rFont val="Tahoma"/>
            <family val="2"/>
          </rPr>
          <t>Enter the UC SAP Grant account number. Example 1123456</t>
        </r>
      </text>
    </comment>
    <comment ref="E57" authorId="0" shapeId="0" xr:uid="{BA80943C-D97B-44FE-92C4-2609FEA9C334}">
      <text>
        <r>
          <rPr>
            <b/>
            <sz val="11"/>
            <color indexed="81"/>
            <rFont val="Tahoma"/>
            <family val="2"/>
          </rPr>
          <t>Enter the start date of the grant/contract  (See R/3 GMGRANTD - General Tab)</t>
        </r>
      </text>
    </comment>
    <comment ref="F57" authorId="0" shapeId="0" xr:uid="{87A99B5C-D8EE-4EC2-9877-068E8C283D0A}">
      <text>
        <r>
          <rPr>
            <b/>
            <sz val="11"/>
            <color indexed="81"/>
            <rFont val="Tahoma"/>
            <family val="2"/>
          </rPr>
          <t>Enter the End date of the grant/contract   (See R/3 GMGRANTD - General Tab)</t>
        </r>
      </text>
    </comment>
    <comment ref="J57" authorId="0" shapeId="0" xr:uid="{20ECEB7C-0874-4EFA-A433-F2CC4A2DEE20}">
      <text>
        <r>
          <rPr>
            <b/>
            <sz val="11"/>
            <color indexed="81"/>
            <rFont val="Tahoma"/>
            <family val="2"/>
          </rPr>
          <t>Enter the effort as reported by the EXC LVS</t>
        </r>
      </text>
    </comment>
    <comment ref="L57" authorId="0" shapeId="0" xr:uid="{9F86F0F8-F8D7-4CF4-B355-D1C8B31AA249}">
      <text>
        <r>
          <rPr>
            <b/>
            <sz val="11"/>
            <color indexed="81"/>
            <rFont val="Tahoma"/>
            <family val="2"/>
          </rPr>
          <t>Enter the date you completed the one-time payment PCR</t>
        </r>
      </text>
    </comment>
    <comment ref="M57" authorId="0" shapeId="0" xr:uid="{127103E9-3911-430B-8B5D-E83C84E4703A}">
      <text>
        <r>
          <rPr>
            <b/>
            <sz val="11"/>
            <color indexed="81"/>
            <rFont val="Tahoma"/>
            <family val="2"/>
          </rPr>
          <t>Enter the PCR number generated when you completed the one-time payment PCR</t>
        </r>
      </text>
    </comment>
    <comment ref="B58" authorId="0" shapeId="0" xr:uid="{1378C54E-8B41-4532-AE70-2FC6614C6659}">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8" authorId="0" shapeId="0" xr:uid="{08F75A9A-614A-4F67-BC1E-8AC8AD9FE0AF}">
      <text>
        <r>
          <rPr>
            <b/>
            <sz val="11"/>
            <color indexed="81"/>
            <rFont val="Tahoma"/>
            <family val="2"/>
          </rPr>
          <t>Pick respective funding Agency or Regular (All other) if not listed. Corresponds to L(5-10) above</t>
        </r>
      </text>
    </comment>
    <comment ref="D58" authorId="0" shapeId="0" xr:uid="{DFB708E9-FA7A-4C2D-B12F-6346DE1BAA9D}">
      <text>
        <r>
          <rPr>
            <b/>
            <sz val="11"/>
            <color indexed="81"/>
            <rFont val="Tahoma"/>
            <family val="2"/>
          </rPr>
          <t>Enter the UC SAP Grant account number. Example 1123456</t>
        </r>
      </text>
    </comment>
    <comment ref="E58" authorId="0" shapeId="0" xr:uid="{69BC7F33-1852-4B13-A39D-B01C206951B9}">
      <text>
        <r>
          <rPr>
            <b/>
            <sz val="11"/>
            <color indexed="81"/>
            <rFont val="Tahoma"/>
            <family val="2"/>
          </rPr>
          <t>Enter the start date of the grant/contract  (See R/3 GMGRANTD - General Tab)</t>
        </r>
      </text>
    </comment>
    <comment ref="F58" authorId="0" shapeId="0" xr:uid="{661C7060-DE63-4872-92EC-3F98CC79D32A}">
      <text>
        <r>
          <rPr>
            <b/>
            <sz val="11"/>
            <color indexed="81"/>
            <rFont val="Tahoma"/>
            <family val="2"/>
          </rPr>
          <t>Enter the End date of the grant/contract   (See R/3 GMGRANTD - General Tab)</t>
        </r>
      </text>
    </comment>
    <comment ref="J58" authorId="0" shapeId="0" xr:uid="{3AF1C81C-7129-4CB6-B709-5A9C5605506F}">
      <text>
        <r>
          <rPr>
            <b/>
            <sz val="11"/>
            <color indexed="81"/>
            <rFont val="Tahoma"/>
            <family val="2"/>
          </rPr>
          <t>Enter the effort as reported by the EXC LVS</t>
        </r>
      </text>
    </comment>
    <comment ref="L58" authorId="0" shapeId="0" xr:uid="{4CAE8000-A953-4256-BB1C-E96066788833}">
      <text>
        <r>
          <rPr>
            <b/>
            <sz val="11"/>
            <color indexed="81"/>
            <rFont val="Tahoma"/>
            <family val="2"/>
          </rPr>
          <t>Enter the date you completed the one-time payment PCR</t>
        </r>
      </text>
    </comment>
    <comment ref="M58" authorId="0" shapeId="0" xr:uid="{A810880E-7105-47CC-8A54-B925AD33B87A}">
      <text>
        <r>
          <rPr>
            <b/>
            <sz val="11"/>
            <color indexed="81"/>
            <rFont val="Tahoma"/>
            <family val="2"/>
          </rPr>
          <t>Enter the PCR number generated when you completed the one-time payment PCR</t>
        </r>
      </text>
    </comment>
    <comment ref="B59" authorId="0" shapeId="0" xr:uid="{E5FBD5BA-77DB-40A1-916F-C685E120B6D8}">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59" authorId="0" shapeId="0" xr:uid="{FFBC5F88-76F4-40BD-9CA0-B9864836ADFA}">
      <text>
        <r>
          <rPr>
            <b/>
            <sz val="11"/>
            <color indexed="81"/>
            <rFont val="Tahoma"/>
            <family val="2"/>
          </rPr>
          <t>Pick respective funding Agency or Regular (All other) if not listed. Corresponds to L(5-10) above</t>
        </r>
      </text>
    </comment>
    <comment ref="D59" authorId="0" shapeId="0" xr:uid="{73A02247-11FD-4283-BACB-32BAE63A6534}">
      <text>
        <r>
          <rPr>
            <b/>
            <sz val="11"/>
            <color indexed="81"/>
            <rFont val="Tahoma"/>
            <family val="2"/>
          </rPr>
          <t>Enter the UC SAP Grant account number. Example 1123456</t>
        </r>
      </text>
    </comment>
    <comment ref="E59" authorId="0" shapeId="0" xr:uid="{86A9B3D7-7715-4ACD-A735-0DC7003C0D3A}">
      <text>
        <r>
          <rPr>
            <b/>
            <sz val="11"/>
            <color indexed="81"/>
            <rFont val="Tahoma"/>
            <family val="2"/>
          </rPr>
          <t>Enter the start date of the grant/contract  (See R/3 GMGRANTD - General Tab)</t>
        </r>
      </text>
    </comment>
    <comment ref="F59" authorId="0" shapeId="0" xr:uid="{02A743DC-94C6-4965-8E61-7115E837F7E4}">
      <text>
        <r>
          <rPr>
            <b/>
            <sz val="11"/>
            <color indexed="81"/>
            <rFont val="Tahoma"/>
            <family val="2"/>
          </rPr>
          <t>Enter the End date of the grant/contract   (See R/3 GMGRANTD - General Tab)</t>
        </r>
      </text>
    </comment>
    <comment ref="J59" authorId="0" shapeId="0" xr:uid="{BF5C8B47-6587-4608-BDAB-B000F5C4E428}">
      <text>
        <r>
          <rPr>
            <b/>
            <sz val="11"/>
            <color indexed="81"/>
            <rFont val="Tahoma"/>
            <family val="2"/>
          </rPr>
          <t>Enter the effort as reported by the EXC LVS</t>
        </r>
      </text>
    </comment>
    <comment ref="L59" authorId="0" shapeId="0" xr:uid="{B2A933D5-F7A3-4DC0-8795-D6C96BC174C3}">
      <text>
        <r>
          <rPr>
            <b/>
            <sz val="11"/>
            <color indexed="81"/>
            <rFont val="Tahoma"/>
            <family val="2"/>
          </rPr>
          <t>Enter the date you completed the one-time payment PCR</t>
        </r>
      </text>
    </comment>
    <comment ref="M59" authorId="0" shapeId="0" xr:uid="{44608938-FAF9-4FD5-8075-F563F93F2606}">
      <text>
        <r>
          <rPr>
            <b/>
            <sz val="11"/>
            <color indexed="81"/>
            <rFont val="Tahoma"/>
            <family val="2"/>
          </rPr>
          <t>Enter the PCR number generated when you completed the one-time payment PCR</t>
        </r>
      </text>
    </comment>
    <comment ref="B60" authorId="0" shapeId="0" xr:uid="{0485C297-F85C-4ABF-8FC3-4BAE92DD88B7}">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0" authorId="0" shapeId="0" xr:uid="{3BF3C3D7-5225-49A4-9232-69766C5F26D8}">
      <text>
        <r>
          <rPr>
            <b/>
            <sz val="11"/>
            <color indexed="81"/>
            <rFont val="Tahoma"/>
            <family val="2"/>
          </rPr>
          <t>Pick respective funding Agency or Regular (All other) if not listed. Corresponds to L(5-10) above</t>
        </r>
      </text>
    </comment>
    <comment ref="D60" authorId="0" shapeId="0" xr:uid="{609DB223-1722-4B07-92C7-E26B63713DF4}">
      <text>
        <r>
          <rPr>
            <b/>
            <sz val="11"/>
            <color indexed="81"/>
            <rFont val="Tahoma"/>
            <family val="2"/>
          </rPr>
          <t>Enter the UC SAP Grant account number. Example 1123456</t>
        </r>
      </text>
    </comment>
    <comment ref="E60" authorId="0" shapeId="0" xr:uid="{EAF4274A-970E-4DE4-876D-33478AACC4B4}">
      <text>
        <r>
          <rPr>
            <b/>
            <sz val="11"/>
            <color indexed="81"/>
            <rFont val="Tahoma"/>
            <family val="2"/>
          </rPr>
          <t>Enter the start date of the grant/contract  (See R/3 GMGRANTD - General Tab)</t>
        </r>
      </text>
    </comment>
    <comment ref="F60" authorId="0" shapeId="0" xr:uid="{8735948E-9643-493C-B373-87858FDE8359}">
      <text>
        <r>
          <rPr>
            <b/>
            <sz val="11"/>
            <color indexed="81"/>
            <rFont val="Tahoma"/>
            <family val="2"/>
          </rPr>
          <t>Enter the End date of the grant/contract   (See R/3 GMGRANTD - General Tab)</t>
        </r>
      </text>
    </comment>
    <comment ref="J60" authorId="0" shapeId="0" xr:uid="{4CB75E8B-0F12-4547-81CF-30F806C36224}">
      <text>
        <r>
          <rPr>
            <b/>
            <sz val="11"/>
            <color indexed="81"/>
            <rFont val="Tahoma"/>
            <family val="2"/>
          </rPr>
          <t>Enter the effort as reported by the EXC LVS</t>
        </r>
      </text>
    </comment>
    <comment ref="L60" authorId="0" shapeId="0" xr:uid="{E2135071-9881-401A-BF81-25FF1C5DF0F5}">
      <text>
        <r>
          <rPr>
            <b/>
            <sz val="11"/>
            <color indexed="81"/>
            <rFont val="Tahoma"/>
            <family val="2"/>
          </rPr>
          <t>Enter the date you completed the one-time payment PCR</t>
        </r>
      </text>
    </comment>
    <comment ref="M60" authorId="0" shapeId="0" xr:uid="{38DAA030-034E-410F-9483-9FABD9165062}">
      <text>
        <r>
          <rPr>
            <b/>
            <sz val="11"/>
            <color indexed="81"/>
            <rFont val="Tahoma"/>
            <family val="2"/>
          </rPr>
          <t>Enter the PCR number generated when you completed the one-time payment PCR</t>
        </r>
      </text>
    </comment>
    <comment ref="B61" authorId="0" shapeId="0" xr:uid="{D8861576-E365-44AA-9535-BB09951618E1}">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1" authorId="0" shapeId="0" xr:uid="{5697528B-B494-4B6B-AB21-927ED5D824B2}">
      <text>
        <r>
          <rPr>
            <b/>
            <sz val="11"/>
            <color indexed="81"/>
            <rFont val="Tahoma"/>
            <family val="2"/>
          </rPr>
          <t>Pick respective funding Agency or Regular (All other) if not listed. Corresponds to L(5-10) above</t>
        </r>
      </text>
    </comment>
    <comment ref="D61" authorId="0" shapeId="0" xr:uid="{44075C65-E246-40D6-A1B8-599F47DC459A}">
      <text>
        <r>
          <rPr>
            <b/>
            <sz val="11"/>
            <color indexed="81"/>
            <rFont val="Tahoma"/>
            <family val="2"/>
          </rPr>
          <t>Enter the UC SAP Grant account number. Example 1123456</t>
        </r>
      </text>
    </comment>
    <comment ref="E61" authorId="0" shapeId="0" xr:uid="{6A4A2A84-C469-44DD-92A6-0DF4A0E21064}">
      <text>
        <r>
          <rPr>
            <b/>
            <sz val="11"/>
            <color indexed="81"/>
            <rFont val="Tahoma"/>
            <family val="2"/>
          </rPr>
          <t>Enter the start date of the grant/contract  (See R/3 GMGRANTD - General Tab)</t>
        </r>
      </text>
    </comment>
    <comment ref="F61" authorId="0" shapeId="0" xr:uid="{7F59BBA1-80D2-4FBD-A019-5056F1073350}">
      <text>
        <r>
          <rPr>
            <b/>
            <sz val="11"/>
            <color indexed="81"/>
            <rFont val="Tahoma"/>
            <family val="2"/>
          </rPr>
          <t>Enter the End date of the grant/contract   (See R/3 GMGRANTD - General Tab)</t>
        </r>
      </text>
    </comment>
    <comment ref="J61" authorId="0" shapeId="0" xr:uid="{0DF8E31A-B3CE-477F-B832-8BEB86318299}">
      <text>
        <r>
          <rPr>
            <b/>
            <sz val="11"/>
            <color indexed="81"/>
            <rFont val="Tahoma"/>
            <family val="2"/>
          </rPr>
          <t>Enter the effort as reported by the EXC LVS</t>
        </r>
      </text>
    </comment>
    <comment ref="L61" authorId="0" shapeId="0" xr:uid="{FE1B5902-087F-44F0-853D-EA7A6D9304EB}">
      <text>
        <r>
          <rPr>
            <b/>
            <sz val="11"/>
            <color indexed="81"/>
            <rFont val="Tahoma"/>
            <family val="2"/>
          </rPr>
          <t>Enter the date you completed the one-time payment PCR</t>
        </r>
      </text>
    </comment>
    <comment ref="M61" authorId="0" shapeId="0" xr:uid="{D2FE4408-DEB2-4E1A-AB86-EE2BE33AFFB2}">
      <text>
        <r>
          <rPr>
            <b/>
            <sz val="11"/>
            <color indexed="81"/>
            <rFont val="Tahoma"/>
            <family val="2"/>
          </rPr>
          <t>Enter the PCR number generated when you completed the one-time payment PCR</t>
        </r>
      </text>
    </comment>
    <comment ref="B62" authorId="0" shapeId="0" xr:uid="{13586A91-53F1-4CE3-8AAF-0D8A8D8D029C}">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2" authorId="0" shapeId="0" xr:uid="{B3B2A0FD-28BC-4B34-99D7-39C168796A38}">
      <text>
        <r>
          <rPr>
            <b/>
            <sz val="11"/>
            <color indexed="81"/>
            <rFont val="Tahoma"/>
            <family val="2"/>
          </rPr>
          <t>Pick respective funding Agency or Regular (All other) if not listed. Corresponds to L(5-10) above</t>
        </r>
      </text>
    </comment>
    <comment ref="D62" authorId="0" shapeId="0" xr:uid="{50CA81A0-82F4-4902-B54C-439980B28BD9}">
      <text>
        <r>
          <rPr>
            <b/>
            <sz val="11"/>
            <color indexed="81"/>
            <rFont val="Tahoma"/>
            <family val="2"/>
          </rPr>
          <t>Enter the UC SAP Grant account number. Example 1123456</t>
        </r>
      </text>
    </comment>
    <comment ref="E62" authorId="0" shapeId="0" xr:uid="{24E51C6C-F626-4011-9025-158392DE2420}">
      <text>
        <r>
          <rPr>
            <b/>
            <sz val="11"/>
            <color indexed="81"/>
            <rFont val="Tahoma"/>
            <family val="2"/>
          </rPr>
          <t>Enter the start date of the grant/contract  (See R/3 GMGRANTD - General Tab)</t>
        </r>
      </text>
    </comment>
    <comment ref="F62" authorId="0" shapeId="0" xr:uid="{1BC40DEE-14A2-4F64-8810-649B96078A0C}">
      <text>
        <r>
          <rPr>
            <b/>
            <sz val="11"/>
            <color indexed="81"/>
            <rFont val="Tahoma"/>
            <family val="2"/>
          </rPr>
          <t>Enter the End date of the grant/contract   (See R/3 GMGRANTD - General Tab)</t>
        </r>
      </text>
    </comment>
    <comment ref="J62" authorId="0" shapeId="0" xr:uid="{EBB9C092-9AE3-4B36-BACD-18920A0EB135}">
      <text>
        <r>
          <rPr>
            <b/>
            <sz val="11"/>
            <color indexed="81"/>
            <rFont val="Tahoma"/>
            <family val="2"/>
          </rPr>
          <t>Enter the effort as reported by the EXC LVS</t>
        </r>
      </text>
    </comment>
    <comment ref="L62" authorId="0" shapeId="0" xr:uid="{B6760893-868D-444A-9095-A7F0BC3CFA35}">
      <text>
        <r>
          <rPr>
            <b/>
            <sz val="11"/>
            <color indexed="81"/>
            <rFont val="Tahoma"/>
            <family val="2"/>
          </rPr>
          <t>Enter the date you completed the one-time payment PCR</t>
        </r>
      </text>
    </comment>
    <comment ref="M62" authorId="0" shapeId="0" xr:uid="{A3DF62D1-347F-4C8F-93DA-942F82E857A8}">
      <text>
        <r>
          <rPr>
            <b/>
            <sz val="11"/>
            <color indexed="81"/>
            <rFont val="Tahoma"/>
            <family val="2"/>
          </rPr>
          <t>Enter the PCR number generated when you completed the one-time payment PCR</t>
        </r>
      </text>
    </comment>
    <comment ref="B63" authorId="0" shapeId="0" xr:uid="{725DD4FA-AED5-4C82-9510-6BFA894002AD}">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3" authorId="0" shapeId="0" xr:uid="{E9AA86E3-F556-4CCB-8431-5E43CCDC7E1E}">
      <text>
        <r>
          <rPr>
            <b/>
            <sz val="11"/>
            <color indexed="81"/>
            <rFont val="Tahoma"/>
            <family val="2"/>
          </rPr>
          <t>Pick respective funding Agency or Regular (All other) if not listed. Corresponds to L(5-10) above</t>
        </r>
      </text>
    </comment>
    <comment ref="D63" authorId="0" shapeId="0" xr:uid="{38F19A8D-EDDC-466A-99EA-7A145CFFECBD}">
      <text>
        <r>
          <rPr>
            <b/>
            <sz val="11"/>
            <color indexed="81"/>
            <rFont val="Tahoma"/>
            <family val="2"/>
          </rPr>
          <t>Enter the UC SAP Grant account number. Example 1123456</t>
        </r>
      </text>
    </comment>
    <comment ref="E63" authorId="0" shapeId="0" xr:uid="{A64A4C42-7C9E-4466-B754-911FF5F442FC}">
      <text>
        <r>
          <rPr>
            <b/>
            <sz val="11"/>
            <color indexed="81"/>
            <rFont val="Tahoma"/>
            <family val="2"/>
          </rPr>
          <t>Enter the start date of the grant/contract  (See R/3 GMGRANTD - General Tab)</t>
        </r>
      </text>
    </comment>
    <comment ref="F63" authorId="0" shapeId="0" xr:uid="{7C42EBC5-83C7-4E04-B6F0-48DE2D795A6C}">
      <text>
        <r>
          <rPr>
            <b/>
            <sz val="11"/>
            <color indexed="81"/>
            <rFont val="Tahoma"/>
            <family val="2"/>
          </rPr>
          <t>Enter the End date of the grant/contract   (See R/3 GMGRANTD - General Tab)</t>
        </r>
      </text>
    </comment>
    <comment ref="J63" authorId="0" shapeId="0" xr:uid="{32F2DE60-43F1-4669-8000-590B34F60FF4}">
      <text>
        <r>
          <rPr>
            <b/>
            <sz val="11"/>
            <color indexed="81"/>
            <rFont val="Tahoma"/>
            <family val="2"/>
          </rPr>
          <t>Enter the effort as reported by the EXC LVS</t>
        </r>
      </text>
    </comment>
    <comment ref="L63" authorId="0" shapeId="0" xr:uid="{9BED3A5C-28D7-4547-9BEF-3EE36F70A556}">
      <text>
        <r>
          <rPr>
            <b/>
            <sz val="11"/>
            <color indexed="81"/>
            <rFont val="Tahoma"/>
            <family val="2"/>
          </rPr>
          <t>Enter the date you completed the one-time payment PCR</t>
        </r>
      </text>
    </comment>
    <comment ref="M63" authorId="0" shapeId="0" xr:uid="{B3596B3A-9FB2-4C7B-854A-5BF9C17FAE06}">
      <text>
        <r>
          <rPr>
            <b/>
            <sz val="11"/>
            <color indexed="81"/>
            <rFont val="Tahoma"/>
            <family val="2"/>
          </rPr>
          <t>Enter the PCR number generated when you completed the one-time payment PCR</t>
        </r>
      </text>
    </comment>
    <comment ref="B64" authorId="0" shapeId="0" xr:uid="{24B8CF80-6D3C-44EE-BA57-F9E23AD6ADC6}">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4" authorId="0" shapeId="0" xr:uid="{F64ED00D-4DEB-48FE-BFA1-91FF544AC5E7}">
      <text>
        <r>
          <rPr>
            <b/>
            <sz val="11"/>
            <color indexed="81"/>
            <rFont val="Tahoma"/>
            <family val="2"/>
          </rPr>
          <t>Pick respective funding Agency or Regular (All other) if not listed. Corresponds to L(5-10) above</t>
        </r>
      </text>
    </comment>
    <comment ref="D64" authorId="0" shapeId="0" xr:uid="{462D80F4-EE3E-423F-85D6-F870F179B9CB}">
      <text>
        <r>
          <rPr>
            <b/>
            <sz val="11"/>
            <color indexed="81"/>
            <rFont val="Tahoma"/>
            <family val="2"/>
          </rPr>
          <t>Enter the UC SAP Grant account number. Example 1123456</t>
        </r>
      </text>
    </comment>
    <comment ref="E64" authorId="0" shapeId="0" xr:uid="{AD3C6079-7B93-4EBF-AEAC-80F2823959FB}">
      <text>
        <r>
          <rPr>
            <b/>
            <sz val="11"/>
            <color indexed="81"/>
            <rFont val="Tahoma"/>
            <family val="2"/>
          </rPr>
          <t>Enter the start date of the grant/contract  (See R/3 GMGRANTD - General Tab)</t>
        </r>
      </text>
    </comment>
    <comment ref="F64" authorId="0" shapeId="0" xr:uid="{2F5F3E36-C545-46B2-8740-7789A7534DB7}">
      <text>
        <r>
          <rPr>
            <b/>
            <sz val="11"/>
            <color indexed="81"/>
            <rFont val="Tahoma"/>
            <family val="2"/>
          </rPr>
          <t>Enter the End date of the grant/contract   (See R/3 GMGRANTD - General Tab)</t>
        </r>
      </text>
    </comment>
    <comment ref="J64" authorId="0" shapeId="0" xr:uid="{CC8663B2-166D-4EF7-B271-6F786E3D0BB2}">
      <text>
        <r>
          <rPr>
            <b/>
            <sz val="11"/>
            <color indexed="81"/>
            <rFont val="Tahoma"/>
            <family val="2"/>
          </rPr>
          <t>Enter the effort as reported by the EXC LVS</t>
        </r>
      </text>
    </comment>
    <comment ref="L64" authorId="0" shapeId="0" xr:uid="{47ACA257-17BA-4F6C-98B9-84C3B95FF845}">
      <text>
        <r>
          <rPr>
            <b/>
            <sz val="11"/>
            <color indexed="81"/>
            <rFont val="Tahoma"/>
            <family val="2"/>
          </rPr>
          <t>Enter the date you completed the one-time payment PCR</t>
        </r>
      </text>
    </comment>
    <comment ref="M64" authorId="0" shapeId="0" xr:uid="{6B284C9F-0DF5-443C-BDF8-1CF7DA8586E9}">
      <text>
        <r>
          <rPr>
            <b/>
            <sz val="11"/>
            <color indexed="81"/>
            <rFont val="Tahoma"/>
            <family val="2"/>
          </rPr>
          <t>Enter the PCR number generated when you completed the one-time payment PCR</t>
        </r>
      </text>
    </comment>
    <comment ref="B65" authorId="0" shapeId="0" xr:uid="{3608A9E2-C0E3-4664-B24F-413DCE5D8606}">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5" authorId="0" shapeId="0" xr:uid="{B9642814-912A-4B86-8F26-FCE3902680E8}">
      <text>
        <r>
          <rPr>
            <b/>
            <sz val="11"/>
            <color indexed="81"/>
            <rFont val="Tahoma"/>
            <family val="2"/>
          </rPr>
          <t>Pick respective funding Agency or Regular (All other) if not listed. Corresponds to L(5-10) above</t>
        </r>
      </text>
    </comment>
    <comment ref="D65" authorId="0" shapeId="0" xr:uid="{2B7C892D-EBA6-4077-9577-F21A1F2D0C4B}">
      <text>
        <r>
          <rPr>
            <b/>
            <sz val="11"/>
            <color indexed="81"/>
            <rFont val="Tahoma"/>
            <family val="2"/>
          </rPr>
          <t>Enter the UC SAP Grant account number. Example 1123456</t>
        </r>
      </text>
    </comment>
    <comment ref="E65" authorId="0" shapeId="0" xr:uid="{0BE3CCE6-F2EF-40D9-A199-3364D2C9D899}">
      <text>
        <r>
          <rPr>
            <b/>
            <sz val="11"/>
            <color indexed="81"/>
            <rFont val="Tahoma"/>
            <family val="2"/>
          </rPr>
          <t>Enter the start date of the grant/contract  (See R/3 GMGRANTD - General Tab)</t>
        </r>
      </text>
    </comment>
    <comment ref="F65" authorId="0" shapeId="0" xr:uid="{50555F3A-7F57-45AE-A450-F2066240B13F}">
      <text>
        <r>
          <rPr>
            <b/>
            <sz val="11"/>
            <color indexed="81"/>
            <rFont val="Tahoma"/>
            <family val="2"/>
          </rPr>
          <t>Enter the End date of the grant/contract   (See R/3 GMGRANTD - General Tab)</t>
        </r>
      </text>
    </comment>
    <comment ref="J65" authorId="0" shapeId="0" xr:uid="{F265272C-BC7E-4CB1-8239-FDC9899002CC}">
      <text>
        <r>
          <rPr>
            <b/>
            <sz val="11"/>
            <color indexed="81"/>
            <rFont val="Tahoma"/>
            <family val="2"/>
          </rPr>
          <t>Enter the effort as reported by the EXC LVS</t>
        </r>
      </text>
    </comment>
    <comment ref="L65" authorId="0" shapeId="0" xr:uid="{E00BEEBB-6979-4B37-A663-FA11E9DDDC2A}">
      <text>
        <r>
          <rPr>
            <b/>
            <sz val="11"/>
            <color indexed="81"/>
            <rFont val="Tahoma"/>
            <family val="2"/>
          </rPr>
          <t>Enter the date you completed the one-time payment PCR</t>
        </r>
      </text>
    </comment>
    <comment ref="M65" authorId="0" shapeId="0" xr:uid="{4BE3F35A-E99C-4ACE-8EF7-9D5E46C648F8}">
      <text>
        <r>
          <rPr>
            <b/>
            <sz val="11"/>
            <color indexed="81"/>
            <rFont val="Tahoma"/>
            <family val="2"/>
          </rPr>
          <t>Enter the PCR number generated when you completed the one-time payment PCR</t>
        </r>
      </text>
    </comment>
    <comment ref="B66" authorId="0" shapeId="0" xr:uid="{B611EE3E-0403-420A-92DE-3EB513B548E0}">
      <text>
        <r>
          <rPr>
            <b/>
            <sz val="11"/>
            <color indexed="81"/>
            <rFont val="Tahoma"/>
            <family val="2"/>
          </rPr>
          <t xml:space="preserve">Change Pay Line (PL) number from  from 1 to 4 if needed (See cells B 18-21 above) Payment should match the salary time frame that the LVS report indicates. 
Enter additional payments on a seprate row as needed. This is a cumulative report and these rows should match all EXC payments submitted during the EXC AY. 
</t>
        </r>
      </text>
    </comment>
    <comment ref="C66" authorId="0" shapeId="0" xr:uid="{4EB511A7-3CAC-4E41-AFDB-2BE3F4E9F494}">
      <text>
        <r>
          <rPr>
            <b/>
            <sz val="11"/>
            <color indexed="81"/>
            <rFont val="Tahoma"/>
            <family val="2"/>
          </rPr>
          <t>Pick respective funding Agency or Regular (All other) if not listed. Corresponds to L(5-10) above</t>
        </r>
      </text>
    </comment>
    <comment ref="D66" authorId="0" shapeId="0" xr:uid="{07B5BA90-244B-4597-AFF1-91D98D4A4EAA}">
      <text>
        <r>
          <rPr>
            <b/>
            <sz val="11"/>
            <color indexed="81"/>
            <rFont val="Tahoma"/>
            <family val="2"/>
          </rPr>
          <t>Enter the UC SAP Grant account number. Example 1123456</t>
        </r>
      </text>
    </comment>
    <comment ref="E66" authorId="0" shapeId="0" xr:uid="{EF0B3BD9-2894-473D-B437-2E758BCFE729}">
      <text>
        <r>
          <rPr>
            <b/>
            <sz val="11"/>
            <color indexed="81"/>
            <rFont val="Tahoma"/>
            <family val="2"/>
          </rPr>
          <t>Enter the start date of the grant/contract  (See R/3 GMGRANTD - General Tab)</t>
        </r>
      </text>
    </comment>
    <comment ref="F66" authorId="0" shapeId="0" xr:uid="{A6D2E993-F987-4E98-BE32-76767084845B}">
      <text>
        <r>
          <rPr>
            <b/>
            <sz val="11"/>
            <color indexed="81"/>
            <rFont val="Tahoma"/>
            <family val="2"/>
          </rPr>
          <t>Enter the End date of the grant/contract   (See R/3 GMGRANTD - General Tab)</t>
        </r>
      </text>
    </comment>
    <comment ref="J66" authorId="0" shapeId="0" xr:uid="{AB128824-97D0-4C4B-9157-0EAE52F8C046}">
      <text>
        <r>
          <rPr>
            <b/>
            <sz val="11"/>
            <color indexed="81"/>
            <rFont val="Tahoma"/>
            <family val="2"/>
          </rPr>
          <t>Enter the effort as reported by the EXC LVS</t>
        </r>
      </text>
    </comment>
    <comment ref="L66" authorId="0" shapeId="0" xr:uid="{7A97D965-6257-4A9D-BB71-3F88996F2C9D}">
      <text>
        <r>
          <rPr>
            <b/>
            <sz val="11"/>
            <color indexed="81"/>
            <rFont val="Tahoma"/>
            <family val="2"/>
          </rPr>
          <t>Enter the date you completed the one-time payment PCR</t>
        </r>
      </text>
    </comment>
    <comment ref="M66" authorId="0" shapeId="0" xr:uid="{3B954C2A-D0AE-4B02-AFE5-DDE5060F7C6C}">
      <text>
        <r>
          <rPr>
            <b/>
            <sz val="11"/>
            <color indexed="81"/>
            <rFont val="Tahoma"/>
            <family val="2"/>
          </rPr>
          <t>Enter the PCR number generated when you completed the one-time payment PCR</t>
        </r>
      </text>
    </comment>
  </commentList>
</comments>
</file>

<file path=xl/sharedStrings.xml><?xml version="1.0" encoding="utf-8"?>
<sst xmlns="http://schemas.openxmlformats.org/spreadsheetml/2006/main" count="2128" uniqueCount="267">
  <si>
    <t>Extra Compensation (EXC) for Academic Year:</t>
  </si>
  <si>
    <t>Complete Acad Yr Salary Paid by NSF</t>
  </si>
  <si>
    <t xml:space="preserve"> </t>
  </si>
  <si>
    <t>as of</t>
  </si>
  <si>
    <t>Executive Level II</t>
  </si>
  <si>
    <t xml:space="preserve">Please enter data in green as indicated </t>
  </si>
  <si>
    <t>DOLLARS</t>
  </si>
  <si>
    <t>Agency Limits on EXC</t>
  </si>
  <si>
    <t xml:space="preserve">Faculty requesting EXC : </t>
  </si>
  <si>
    <t xml:space="preserve">Maximum Extra Compensation : </t>
  </si>
  <si>
    <t xml:space="preserve">Person ID : </t>
  </si>
  <si>
    <t xml:space="preserve">Prior Year Adjustment : </t>
  </si>
  <si>
    <t>DOJ</t>
  </si>
  <si>
    <t xml:space="preserve">PI  Department Name : </t>
  </si>
  <si>
    <t xml:space="preserve">Summer Administrative Stipend : </t>
  </si>
  <si>
    <t>NSF</t>
  </si>
  <si>
    <t xml:space="preserve">Paid To Date : </t>
  </si>
  <si>
    <t xml:space="preserve">Pay Type : </t>
  </si>
  <si>
    <t>F2  Faculty - 912</t>
  </si>
  <si>
    <t xml:space="preserve">Summer Teaching Pay : </t>
  </si>
  <si>
    <t>OCDO</t>
  </si>
  <si>
    <t xml:space="preserve">Off Semester : </t>
  </si>
  <si>
    <t>Summer</t>
  </si>
  <si>
    <t>Summer Non-Grant (0EXN):</t>
  </si>
  <si>
    <t>DHHS1</t>
  </si>
  <si>
    <t>For Payments</t>
  </si>
  <si>
    <t xml:space="preserve">ADJUSTED Maximum Extra Compensation : </t>
  </si>
  <si>
    <t>DHHS2</t>
  </si>
  <si>
    <t xml:space="preserve">Extra Compensation Paid-to-Date : </t>
  </si>
  <si>
    <t>DHHS3</t>
  </si>
  <si>
    <t xml:space="preserve">Remaining Extra Compensation : </t>
  </si>
  <si>
    <t>Regular (All Other)</t>
  </si>
  <si>
    <t xml:space="preserve">Comments / Notes : </t>
  </si>
  <si>
    <t>Annual</t>
  </si>
  <si>
    <t>Hours</t>
  </si>
  <si>
    <t>Base Salary</t>
  </si>
  <si>
    <t>Maximum  EXC</t>
  </si>
  <si>
    <t>Additional Salary</t>
  </si>
  <si>
    <t>Adjusted</t>
  </si>
  <si>
    <t>Weekly</t>
  </si>
  <si>
    <t>PL</t>
  </si>
  <si>
    <t>Effective Date</t>
  </si>
  <si>
    <t>Weighted  %</t>
  </si>
  <si>
    <t>Wage Type 0ADM - Salary2</t>
  </si>
  <si>
    <t>Rate</t>
  </si>
  <si>
    <t>Effort Period:</t>
  </si>
  <si>
    <t>Maximum Percent Effort</t>
  </si>
  <si>
    <t>Effort Report Totals:</t>
  </si>
  <si>
    <t xml:space="preserve">  </t>
  </si>
  <si>
    <t>EXC    PERIOD</t>
  </si>
  <si>
    <t>Intercession Comp - 0EXC PCR</t>
  </si>
  <si>
    <t>GRANT / CONTRACT  INFORMATION</t>
  </si>
  <si>
    <t>START</t>
  </si>
  <si>
    <t>END</t>
  </si>
  <si>
    <t>Date PCR</t>
  </si>
  <si>
    <t>PCR</t>
  </si>
  <si>
    <t>% Effort</t>
  </si>
  <si>
    <t>REMAINING</t>
  </si>
  <si>
    <t>EXC</t>
  </si>
  <si>
    <t>Pick from List</t>
  </si>
  <si>
    <t>NUMBER</t>
  </si>
  <si>
    <t>EXC Period: Pick from list</t>
  </si>
  <si>
    <t>DATE</t>
  </si>
  <si>
    <t>Entered</t>
  </si>
  <si>
    <t>Number</t>
  </si>
  <si>
    <t>EXC  PAY</t>
  </si>
  <si>
    <t>PAID-TO-DATE</t>
  </si>
  <si>
    <t>EXC % Effort</t>
  </si>
  <si>
    <t>EXC DOLLARS</t>
  </si>
  <si>
    <t>FUNC:</t>
  </si>
  <si>
    <t>0   Instruction</t>
  </si>
  <si>
    <t>1    Research</t>
  </si>
  <si>
    <t>2   Public Service</t>
  </si>
  <si>
    <t>THIS IS AN EXAMPLE TO SHOW HOW THE FORM WORKS. DO NOT USE RATES ON CURRENT SHEET AS THESE ARE EXAMPLES ONLY!</t>
  </si>
  <si>
    <t>John D. Smith</t>
  </si>
  <si>
    <t>M000123456</t>
  </si>
  <si>
    <t>CEAS</t>
  </si>
  <si>
    <t/>
  </si>
  <si>
    <t>Summer Break - May</t>
  </si>
  <si>
    <t>Summer Break - July</t>
  </si>
  <si>
    <t>Summer Break - August</t>
  </si>
  <si>
    <r>
      <t xml:space="preserve">EXC (EXTRA COMPENSATION) </t>
    </r>
    <r>
      <rPr>
        <b/>
        <u/>
        <sz val="14"/>
        <color indexed="8"/>
        <rFont val="Arial Black"/>
        <family val="2"/>
      </rPr>
      <t>PCR</t>
    </r>
    <r>
      <rPr>
        <b/>
        <u/>
        <sz val="12"/>
        <color indexed="8"/>
        <rFont val="Arial Black"/>
        <family val="2"/>
      </rPr>
      <t xml:space="preserve"> </t>
    </r>
    <r>
      <rPr>
        <b/>
        <u/>
        <sz val="14"/>
        <color indexed="8"/>
        <rFont val="Arial Black"/>
        <family val="2"/>
      </rPr>
      <t>INITIATOR</t>
    </r>
    <r>
      <rPr>
        <b/>
        <u/>
        <sz val="12"/>
        <color indexed="8"/>
        <rFont val="Arial Black"/>
        <family val="2"/>
      </rPr>
      <t xml:space="preserve"> </t>
    </r>
    <r>
      <rPr>
        <b/>
        <sz val="12"/>
        <color indexed="8"/>
        <rFont val="Arial Black"/>
        <family val="2"/>
      </rPr>
      <t>CHECK-LIST</t>
    </r>
  </si>
  <si>
    <t>For questions or comments about this Check-List, please contact John Ungruhe at 556-4817</t>
  </si>
  <si>
    <t>OPTIONAL - FACULTY NAME</t>
  </si>
  <si>
    <t>OPTIONAL - EXC BREAK PERIOD</t>
  </si>
  <si>
    <t>CHECK</t>
  </si>
  <si>
    <t>1)</t>
  </si>
  <si>
    <t>Received correspondence from faculty requesting EXC payment.</t>
  </si>
  <si>
    <t>2)</t>
  </si>
  <si>
    <t xml:space="preserve">EXC Labor Verification Statement was sent by due date. </t>
  </si>
  <si>
    <t xml:space="preserve">If not, inform faculty that EXC payment cannot be requested </t>
  </si>
  <si>
    <t>3)</t>
  </si>
  <si>
    <t>PI signed EXC Labor Verification Statement requesting payment.</t>
  </si>
  <si>
    <t xml:space="preserve">If not, inform faculty that EXC payment request are not honored </t>
  </si>
  <si>
    <t>if any of the required signatures are missing from the EXC LVS.</t>
  </si>
  <si>
    <t xml:space="preserve">Send signed EXC LVS to extracomp@uc.edu </t>
  </si>
  <si>
    <t>4)</t>
  </si>
  <si>
    <r>
      <t xml:space="preserve">Complete EXC Calculator </t>
    </r>
    <r>
      <rPr>
        <b/>
        <sz val="11"/>
        <color indexed="10"/>
        <rFont val="Calibri"/>
        <family val="2"/>
      </rPr>
      <t>-NOTE: Use only one EXC Calculator per faculty per academic year to track ALL EXC payments</t>
    </r>
  </si>
  <si>
    <t>A)</t>
  </si>
  <si>
    <t>Populate all necessary green fields with accurate information</t>
  </si>
  <si>
    <t>I)</t>
  </si>
  <si>
    <t>Refer to:</t>
  </si>
  <si>
    <t>for:</t>
  </si>
  <si>
    <t>a)</t>
  </si>
  <si>
    <t>Faculty Salary(s)</t>
  </si>
  <si>
    <t>b)</t>
  </si>
  <si>
    <t>Administrative Stipends</t>
  </si>
  <si>
    <t>c)</t>
  </si>
  <si>
    <t>Summer Teaching Pay</t>
  </si>
  <si>
    <t>d)</t>
  </si>
  <si>
    <t>Academic Salary &amp; other payments being paid by NSF</t>
  </si>
  <si>
    <t>e)</t>
  </si>
  <si>
    <t xml:space="preserve">Additional Salary </t>
  </si>
  <si>
    <t>f)</t>
  </si>
  <si>
    <t>Non-grant summer work (0EXN)</t>
  </si>
  <si>
    <t>II)</t>
  </si>
  <si>
    <t>Refer to R/3 GMGRANTD and verify:</t>
  </si>
  <si>
    <t>General Tab - Award Start &amp; End Dates</t>
  </si>
  <si>
    <t xml:space="preserve">Reference Tab - Funding Origin name corresponds to EXC Calculator's </t>
  </si>
  <si>
    <t>Grant Name field - Column C / Rows 38-68 DROPDOWN options</t>
  </si>
  <si>
    <t>DROPDOWN OPTIONS</t>
  </si>
  <si>
    <t>Funding Origin Number(s)</t>
  </si>
  <si>
    <r>
      <rPr>
        <sz val="11"/>
        <color indexed="8"/>
        <rFont val="Calibri"/>
        <family val="2"/>
      </rPr>
      <t xml:space="preserve">↓   </t>
    </r>
    <r>
      <rPr>
        <sz val="11"/>
        <color theme="1"/>
        <rFont val="Calibri"/>
        <family val="2"/>
        <scheme val="minor"/>
      </rPr>
      <t xml:space="preserve">NIH (1,2 or 3) </t>
    </r>
  </si>
  <si>
    <t>02000000 - 02099999</t>
  </si>
  <si>
    <r>
      <rPr>
        <sz val="11"/>
        <color indexed="8"/>
        <rFont val="Calibri"/>
        <family val="2"/>
      </rPr>
      <t xml:space="preserve">↓   </t>
    </r>
    <r>
      <rPr>
        <sz val="11"/>
        <color theme="1"/>
        <rFont val="Calibri"/>
        <family val="2"/>
        <scheme val="minor"/>
      </rPr>
      <t xml:space="preserve">NSF </t>
    </r>
  </si>
  <si>
    <t>01002500</t>
  </si>
  <si>
    <r>
      <rPr>
        <sz val="11"/>
        <color indexed="8"/>
        <rFont val="Calibri"/>
        <family val="2"/>
      </rPr>
      <t xml:space="preserve">↓   </t>
    </r>
    <r>
      <rPr>
        <sz val="11"/>
        <color theme="1"/>
        <rFont val="Calibri"/>
        <family val="2"/>
        <scheme val="minor"/>
      </rPr>
      <t xml:space="preserve">OCDO </t>
    </r>
  </si>
  <si>
    <t>03001041</t>
  </si>
  <si>
    <t>↓   REG</t>
  </si>
  <si>
    <t>all other funding origins - no restrictions</t>
  </si>
  <si>
    <t>↓   DEPT of JUSTICE</t>
  </si>
  <si>
    <t>01001800 - 01001810</t>
  </si>
  <si>
    <t>Continued…</t>
  </si>
  <si>
    <t>5)</t>
  </si>
  <si>
    <t>Be sure grant has sufficient funds to cover salary, fringe and overhead expenses</t>
  </si>
  <si>
    <t>Refer to R/3 GMGRANTD Budget Overview - unobligated funds</t>
  </si>
  <si>
    <r>
      <t xml:space="preserve">Drop down Selection Tab, click </t>
    </r>
    <r>
      <rPr>
        <sz val="11"/>
        <color indexed="8"/>
        <rFont val="Calibri"/>
        <family val="2"/>
      </rPr>
      <t>•</t>
    </r>
    <r>
      <rPr>
        <sz val="11"/>
        <color theme="1"/>
        <rFont val="Calibri"/>
        <family val="2"/>
        <scheme val="minor"/>
      </rPr>
      <t>All Dimensions, then Execute</t>
    </r>
  </si>
  <si>
    <t>Select Layout:  /BDGT-ACTUAL (Budget-Actuals-Balance)</t>
  </si>
  <si>
    <t>Released External Expense Delta is the amount of unobligated funds</t>
  </si>
  <si>
    <t xml:space="preserve">NOTE: Overhead rate is found on the Overhead Costs Tab - R/3 GMGRANTD </t>
  </si>
  <si>
    <t>How To Calculate if there are Sufficient Funds:</t>
  </si>
  <si>
    <t>CONDITIONS</t>
  </si>
  <si>
    <t>EXAMPLE I</t>
  </si>
  <si>
    <t>EXAMPLE II</t>
  </si>
  <si>
    <t>EXAMPLE III</t>
  </si>
  <si>
    <t>AWARD TYPE*</t>
  </si>
  <si>
    <t>Federal</t>
  </si>
  <si>
    <t>Non-Federal</t>
  </si>
  <si>
    <t>OVERHEAD BASED ON^</t>
  </si>
  <si>
    <t>On Campus</t>
  </si>
  <si>
    <t>Off Campus</t>
  </si>
  <si>
    <t>Special Rate</t>
  </si>
  <si>
    <t>EXC payment request</t>
  </si>
  <si>
    <t>INSERT</t>
  </si>
  <si>
    <t>Faculty Fringe Benefit Rate*</t>
  </si>
  <si>
    <t>Salary &amp; Fringe Expense</t>
  </si>
  <si>
    <t>Overhead Rate* ^</t>
  </si>
  <si>
    <t>Salary, Fringe &amp; Overhead Exp</t>
  </si>
  <si>
    <t>MINIMUM UNOBLIGATED GRANT BALANCE</t>
  </si>
  <si>
    <t>NOTE:  EXAMPLES CAN BECOME CALCULATORS BY INSERTING INFO AS NOTED</t>
  </si>
  <si>
    <t>If grant has insufficient funds:</t>
  </si>
  <si>
    <t>Find out if there are expected changes to the fund balance</t>
  </si>
  <si>
    <t>If so, prepare documentation and explanation for possible audit.</t>
  </si>
  <si>
    <t>If no changes, calculate EXC payment based on available funds.</t>
  </si>
  <si>
    <t>Be sure to add an explanation in the PCR Comment.</t>
  </si>
  <si>
    <t>6)</t>
  </si>
  <si>
    <r>
      <rPr>
        <b/>
        <sz val="11"/>
        <color indexed="8"/>
        <rFont val="Calibri"/>
        <family val="2"/>
      </rPr>
      <t xml:space="preserve">If payment is requested after award end date </t>
    </r>
    <r>
      <rPr>
        <sz val="11"/>
        <color theme="1"/>
        <rFont val="Calibri"/>
        <family val="2"/>
        <scheme val="minor"/>
      </rPr>
      <t>(for effort performed during</t>
    </r>
  </si>
  <si>
    <t>the award period) you must contact your SRS Acct Div Grant Administrator</t>
  </si>
  <si>
    <t xml:space="preserve">so they can ensure the grant will accommodate the PCR. </t>
  </si>
  <si>
    <t>7)</t>
  </si>
  <si>
    <t>Initiate a one-time PCR using Wage Type 0EXC-Intersession Comp</t>
  </si>
  <si>
    <t>PCR comment must state which EXC Break Period the PI is requesting</t>
  </si>
  <si>
    <t>payment for</t>
  </si>
  <si>
    <t>8)</t>
  </si>
  <si>
    <t>Update EXC Calculator with PCR number and date.</t>
  </si>
  <si>
    <t>9)</t>
  </si>
  <si>
    <t xml:space="preserve">Immediately send completed EXC Calculator to extracomp@uc.edu </t>
  </si>
  <si>
    <t>Copy Unit Approver if applicable to your PCR Workflow</t>
  </si>
  <si>
    <t>EXC Period Name</t>
  </si>
  <si>
    <t>Start</t>
  </si>
  <si>
    <t>End</t>
  </si>
  <si>
    <t>Do not change</t>
  </si>
  <si>
    <t>Summer Break - June</t>
  </si>
  <si>
    <t>Non-Traditional Break Period</t>
  </si>
  <si>
    <t xml:space="preserve">Contact SRS </t>
  </si>
  <si>
    <t>Accounting</t>
  </si>
  <si>
    <r>
      <t xml:space="preserve">Enter additional rows as needed. </t>
    </r>
    <r>
      <rPr>
        <sz val="11"/>
        <color indexed="8"/>
        <rFont val="Calibri"/>
        <family val="2"/>
      </rPr>
      <t xml:space="preserve">This is a cumulative report and these rows </t>
    </r>
    <r>
      <rPr>
        <sz val="11"/>
        <color indexed="8"/>
        <rFont val="Calibri"/>
        <family val="2"/>
      </rPr>
      <t xml:space="preserve">should match all EXC LVS submitted in the  EXC Research year </t>
    </r>
    <r>
      <rPr>
        <sz val="11"/>
        <color indexed="8"/>
        <rFont val="Calibri"/>
        <family val="2"/>
      </rPr>
      <t>through the EXC Break Period being reported. (</t>
    </r>
    <r>
      <rPr>
        <sz val="11"/>
        <color indexed="8"/>
        <rFont val="Calibri"/>
        <family val="2"/>
      </rPr>
      <t>If more than 30 lines are needed, forward form to SRS Accounting and they will increase this for you.)</t>
    </r>
  </si>
  <si>
    <t>Repeat B35-G35 and J35-M35</t>
  </si>
  <si>
    <t>Rows 36-65</t>
  </si>
  <si>
    <t>Enter the PCR number generated when you completed the one-time payment PCR</t>
  </si>
  <si>
    <t>PCR Number</t>
  </si>
  <si>
    <t>M35</t>
  </si>
  <si>
    <t>Enter the date you completed the one-time payment PCR</t>
  </si>
  <si>
    <t>Date PCR Enter</t>
  </si>
  <si>
    <t>L35</t>
  </si>
  <si>
    <t>Enter the effort as reported by the EXC LVS</t>
  </si>
  <si>
    <t>J35</t>
  </si>
  <si>
    <t>Select the corresponding EXC period. This must match the signed EXC LVS</t>
  </si>
  <si>
    <t>G35</t>
  </si>
  <si>
    <r>
      <t xml:space="preserve">Enter the End date of the grant/contract  </t>
    </r>
    <r>
      <rPr>
        <sz val="11"/>
        <color indexed="8"/>
        <rFont val="Calibri"/>
        <family val="2"/>
      </rPr>
      <t xml:space="preserve"> (See R/3 GMGRANTD - General Tab)</t>
    </r>
  </si>
  <si>
    <t>F35</t>
  </si>
  <si>
    <r>
      <t xml:space="preserve">Enter the start date of the grant/contract  </t>
    </r>
    <r>
      <rPr>
        <sz val="11"/>
        <color indexed="8"/>
        <rFont val="Calibri"/>
        <family val="2"/>
      </rPr>
      <t>(See R/3 GMGRANTD - General Tab)</t>
    </r>
  </si>
  <si>
    <t>E35</t>
  </si>
  <si>
    <r>
      <t>Enter the UC SAP Grant account number. Example 1123456</t>
    </r>
    <r>
      <rPr>
        <b/>
        <sz val="11"/>
        <color indexed="57"/>
        <rFont val="Calibri"/>
        <family val="2"/>
      </rPr>
      <t>***</t>
    </r>
  </si>
  <si>
    <t>D35</t>
  </si>
  <si>
    <t>Pick respective funding Agency or Regular (All other) if not listed. Corresponds to L(5-10) above</t>
  </si>
  <si>
    <t xml:space="preserve">Pick From List </t>
  </si>
  <si>
    <t>C35</t>
  </si>
  <si>
    <r>
      <t xml:space="preserve">Change Pay Line number (PL) from </t>
    </r>
    <r>
      <rPr>
        <sz val="11"/>
        <color indexed="8"/>
        <rFont val="Calibri"/>
        <family val="2"/>
      </rPr>
      <t>B(18-21)</t>
    </r>
    <r>
      <rPr>
        <sz val="11"/>
        <color indexed="8"/>
        <rFont val="Calibri"/>
        <family val="2"/>
      </rPr>
      <t xml:space="preserve"> above to match the period that the work was reported</t>
    </r>
  </si>
  <si>
    <t>B35</t>
  </si>
  <si>
    <r>
      <rPr>
        <sz val="11"/>
        <color indexed="8"/>
        <rFont val="Calibri"/>
        <family val="2"/>
      </rPr>
      <t>Complete a new row for each</t>
    </r>
    <r>
      <rPr>
        <sz val="11"/>
        <color indexed="8"/>
        <rFont val="Calibri"/>
        <family val="2"/>
      </rPr>
      <t xml:space="preserve"> pay increase (Only after the effective date)  </t>
    </r>
    <r>
      <rPr>
        <sz val="11"/>
        <color indexed="8"/>
        <rFont val="Calibri"/>
        <family val="2"/>
      </rPr>
      <t>See UC FLEX PA20.</t>
    </r>
  </si>
  <si>
    <r>
      <t>Repeat C1</t>
    </r>
    <r>
      <rPr>
        <sz val="11"/>
        <color indexed="8"/>
        <rFont val="Calibri"/>
        <family val="2"/>
      </rPr>
      <t>8</t>
    </r>
    <r>
      <rPr>
        <sz val="11"/>
        <color indexed="8"/>
        <rFont val="Calibri"/>
        <family val="2"/>
      </rPr>
      <t>, D1</t>
    </r>
    <r>
      <rPr>
        <sz val="11"/>
        <color indexed="8"/>
        <rFont val="Calibri"/>
        <family val="2"/>
      </rPr>
      <t>8</t>
    </r>
    <r>
      <rPr>
        <sz val="11"/>
        <color indexed="8"/>
        <rFont val="Calibri"/>
        <family val="2"/>
      </rPr>
      <t>, E1</t>
    </r>
    <r>
      <rPr>
        <sz val="11"/>
        <color indexed="8"/>
        <rFont val="Calibri"/>
        <family val="2"/>
      </rPr>
      <t>8</t>
    </r>
    <r>
      <rPr>
        <sz val="11"/>
        <color indexed="8"/>
        <rFont val="Calibri"/>
        <family val="2"/>
      </rPr>
      <t>, G1</t>
    </r>
    <r>
      <rPr>
        <sz val="11"/>
        <color indexed="8"/>
        <rFont val="Calibri"/>
        <family val="2"/>
      </rPr>
      <t>8</t>
    </r>
  </si>
  <si>
    <r>
      <rPr>
        <b/>
        <sz val="11"/>
        <color indexed="8"/>
        <rFont val="Calibri"/>
        <family val="2"/>
      </rPr>
      <t xml:space="preserve">Columns C-G </t>
    </r>
    <r>
      <rPr>
        <sz val="11"/>
        <color indexed="8"/>
        <rFont val="Calibri"/>
        <family val="2"/>
      </rPr>
      <t>Rows 19-21</t>
    </r>
  </si>
  <si>
    <t>The actual base salary as reported in UC FLEX PA20</t>
  </si>
  <si>
    <t xml:space="preserve">What percent of year (?/9) did the PI receive the salary? A new pay line is needed for each effective date for any salary increase(s) that occur during the year. This column should always total 100%. This weighted average determines the maximum EXC allowed per year. </t>
  </si>
  <si>
    <t>Annual Max Extra Comp Weighted %</t>
  </si>
  <si>
    <t>Enter the Date the UC SAP Base Salary effective date</t>
  </si>
  <si>
    <t>Base Salary Effective Date</t>
  </si>
  <si>
    <t>M1</t>
  </si>
  <si>
    <t>Summer Non-Grant (0EXN)</t>
  </si>
  <si>
    <t>H8</t>
  </si>
  <si>
    <t>Summer Teach Pay</t>
  </si>
  <si>
    <t>H7</t>
  </si>
  <si>
    <t>Summer Administrative Stipend</t>
  </si>
  <si>
    <t>H6</t>
  </si>
  <si>
    <t>This field is used for any payment that may have resulted in error.</t>
  </si>
  <si>
    <t>Prior Year Adjustment</t>
  </si>
  <si>
    <t>H5</t>
  </si>
  <si>
    <t>Provide the department Name</t>
  </si>
  <si>
    <t>PI Department Number</t>
  </si>
  <si>
    <t>D6</t>
  </si>
  <si>
    <r>
      <t>Enter the M# for example M00123456</t>
    </r>
    <r>
      <rPr>
        <b/>
        <sz val="11"/>
        <color indexed="57"/>
        <rFont val="Calibri"/>
        <family val="2"/>
      </rPr>
      <t>*</t>
    </r>
  </si>
  <si>
    <t xml:space="preserve">Person ID </t>
  </si>
  <si>
    <t>D5</t>
  </si>
  <si>
    <r>
      <t xml:space="preserve">Please provide faculty's full name </t>
    </r>
    <r>
      <rPr>
        <sz val="11"/>
        <color indexed="8"/>
        <rFont val="Calibri"/>
        <family val="2"/>
      </rPr>
      <t xml:space="preserve">per R/3 PA20. </t>
    </r>
  </si>
  <si>
    <t>Principal Investigator</t>
  </si>
  <si>
    <t>D4</t>
  </si>
  <si>
    <t>Field Description</t>
  </si>
  <si>
    <t>Field Title</t>
  </si>
  <si>
    <t>Cell</t>
  </si>
  <si>
    <t>Extra Compensation (EXC) Calculator Instructions</t>
  </si>
  <si>
    <t>**SEE PCR INITIATOR CHECKLIST WORKSHEET FOR IMPORTANT PROCESSING INFORMATION **</t>
  </si>
  <si>
    <t>DHHS Salary Cap</t>
  </si>
  <si>
    <r>
      <t xml:space="preserve">This reflects the cumulative total for the year of any recurring payments received for additional </t>
    </r>
    <r>
      <rPr>
        <sz val="11"/>
        <color indexed="8"/>
        <rFont val="Calibri"/>
        <family val="2"/>
      </rPr>
      <t>administrative duties. For example, OADM (Sal2) for Department Head Administrative duties.</t>
    </r>
    <r>
      <rPr>
        <sz val="11"/>
        <color theme="1"/>
        <rFont val="Calibri"/>
        <family val="2"/>
        <scheme val="minor"/>
      </rPr>
      <t xml:space="preserve"> </t>
    </r>
  </si>
  <si>
    <r>
      <t xml:space="preserve">Enter the total value of all payment received for </t>
    </r>
    <r>
      <rPr>
        <sz val="11"/>
        <color indexed="8"/>
        <rFont val="Calibri"/>
        <family val="2"/>
      </rPr>
      <t xml:space="preserve">SUMMER University administrative pay.                </t>
    </r>
    <r>
      <rPr>
        <sz val="11"/>
        <color indexed="10"/>
        <rFont val="Calibri"/>
        <family val="2"/>
      </rPr>
      <t>**</t>
    </r>
    <r>
      <rPr>
        <b/>
        <sz val="11"/>
        <color rgb="FFFF0000"/>
        <rFont val="Calibri"/>
        <family val="2"/>
        <scheme val="minor"/>
      </rPr>
      <t>Pro-rate any August payments by half since Summer Stipend is earned during the entire month and the EXC period ends 8/14. Remember to include one-half of any prior years 0SUS pay for August 8/15 - 8/31. **</t>
    </r>
  </si>
  <si>
    <r>
      <t xml:space="preserve">Example: (3,393.95*2= 6,787.90)+ (1,750.00*04=$7,000.00) </t>
    </r>
    <r>
      <rPr>
        <b/>
        <sz val="11"/>
        <color theme="1"/>
        <rFont val="Calibri"/>
        <family val="2"/>
        <scheme val="minor"/>
      </rPr>
      <t>Enter a total of $13,787.90 in cell H7.</t>
    </r>
  </si>
  <si>
    <r>
      <t>Example: (2,400.00*.5= 1,200)+ (2,400*1=$2,400.00) Enter t</t>
    </r>
    <r>
      <rPr>
        <b/>
        <sz val="11"/>
        <color theme="1"/>
        <rFont val="Calibri"/>
        <family val="2"/>
        <scheme val="minor"/>
      </rPr>
      <t>otal of $3,600 in cell H6</t>
    </r>
    <r>
      <rPr>
        <sz val="11"/>
        <color theme="1"/>
        <rFont val="Calibri"/>
        <family val="2"/>
        <scheme val="minor"/>
      </rPr>
      <t>.</t>
    </r>
  </si>
  <si>
    <r>
      <t>C1</t>
    </r>
    <r>
      <rPr>
        <sz val="11"/>
        <color indexed="8"/>
        <rFont val="Calibri"/>
        <family val="2"/>
      </rPr>
      <t>8</t>
    </r>
    <r>
      <rPr>
        <sz val="11"/>
        <color theme="1"/>
        <rFont val="Calibri"/>
        <family val="2"/>
        <scheme val="minor"/>
      </rPr>
      <t xml:space="preserve"> </t>
    </r>
  </si>
  <si>
    <r>
      <t>D1</t>
    </r>
    <r>
      <rPr>
        <sz val="11"/>
        <color indexed="8"/>
        <rFont val="Calibri"/>
        <family val="2"/>
      </rPr>
      <t>8</t>
    </r>
    <r>
      <rPr>
        <sz val="11"/>
        <color theme="1"/>
        <rFont val="Calibri"/>
        <family val="2"/>
        <scheme val="minor"/>
      </rPr>
      <t xml:space="preserve"> </t>
    </r>
  </si>
  <si>
    <r>
      <t>E1</t>
    </r>
    <r>
      <rPr>
        <sz val="11"/>
        <color indexed="8"/>
        <rFont val="Calibri"/>
        <family val="2"/>
      </rPr>
      <t>8</t>
    </r>
    <r>
      <rPr>
        <sz val="11"/>
        <color theme="1"/>
        <rFont val="Calibri"/>
        <family val="2"/>
        <scheme val="minor"/>
      </rPr>
      <t xml:space="preserve">  </t>
    </r>
  </si>
  <si>
    <r>
      <t>G1</t>
    </r>
    <r>
      <rPr>
        <sz val="11"/>
        <color indexed="8"/>
        <rFont val="Calibri"/>
        <family val="2"/>
      </rPr>
      <t>8</t>
    </r>
    <r>
      <rPr>
        <sz val="11"/>
        <color theme="1"/>
        <rFont val="Calibri"/>
        <family val="2"/>
        <scheme val="minor"/>
      </rPr>
      <t xml:space="preserve"> </t>
    </r>
  </si>
  <si>
    <r>
      <t xml:space="preserve">Enter the total value for all monthly 0EXN wage type payments made for the current summer period.  </t>
    </r>
    <r>
      <rPr>
        <b/>
        <sz val="11"/>
        <color rgb="FFFF0000"/>
        <rFont val="Calibri"/>
        <family val="2"/>
        <scheme val="minor"/>
      </rPr>
      <t>**Pro-rate any August payments by half since the EXC period ends 8/14. Remember to include one-half of any prior years 0EXN pay for August 8/15 - 8/31. **</t>
    </r>
  </si>
  <si>
    <t xml:space="preserve">See example in Cell E8 above. </t>
  </si>
  <si>
    <r>
      <t xml:space="preserve">This information is necessary because the National Science Foundation Policy limits NSF payments to 2 months of a faculty's </t>
    </r>
    <r>
      <rPr>
        <sz val="11"/>
        <color indexed="8"/>
        <rFont val="Calibri"/>
        <family val="2"/>
      </rPr>
      <t>base pay.  The 2 month limit includes all compensation paid by NSF, not just EXC (both direct awards and sub contracts). This field is intended to capture ALL non-EXC compensation paid or that will be paid by NSF.</t>
    </r>
    <r>
      <rPr>
        <sz val="11"/>
        <color theme="1"/>
        <rFont val="Calibri"/>
        <family val="2"/>
        <scheme val="minor"/>
      </rPr>
      <t xml:space="preserve">                                                                                                      </t>
    </r>
    <r>
      <rPr>
        <b/>
        <sz val="11"/>
        <color rgb="FFFF0000"/>
        <rFont val="Calibri"/>
        <family val="2"/>
        <scheme val="minor"/>
      </rPr>
      <t>**Pro-rate any August payments by half since the EXC period ends 8/14. Remember to include one-half of any prior years direct NSF pay for August 8/15 - 8/31. **</t>
    </r>
  </si>
  <si>
    <r>
      <t xml:space="preserve">Example: The PI had 10% direct effort on NSF grant 1012345 from 7/1/2022 to 8/31/2025. If 10% is $600.00, we would have a </t>
    </r>
    <r>
      <rPr>
        <b/>
        <sz val="11"/>
        <color theme="1"/>
        <rFont val="Calibri"/>
        <family val="2"/>
        <scheme val="minor"/>
      </rPr>
      <t>total of $7,200 on cell M1</t>
    </r>
    <r>
      <rPr>
        <sz val="11"/>
        <color theme="1"/>
        <rFont val="Calibri"/>
        <family val="2"/>
        <scheme val="minor"/>
      </rPr>
      <t xml:space="preserve">. (600.00*.5=$300.00 for August 15-31, 2022 + 600*11=$6,600 (September 2022 to July 2023) + 600*.5=300.00 for August 1-14/2023). If PI has additional direct effort on other NSF awards, these payments would be added together and the cumulative total entered into cell M1. Look for Funding Origin of </t>
    </r>
    <r>
      <rPr>
        <b/>
        <sz val="11"/>
        <color theme="1"/>
        <rFont val="Calibri"/>
        <family val="2"/>
        <scheme val="minor"/>
      </rPr>
      <t>01002500 NAT SCIENCE FDN</t>
    </r>
    <r>
      <rPr>
        <sz val="11"/>
        <color theme="1"/>
        <rFont val="Calibri"/>
        <family val="2"/>
        <scheme val="minor"/>
      </rPr>
      <t xml:space="preserve"> on the Grant Master (SAP transaction: GMGRANTD) to identify all NSF funding. </t>
    </r>
  </si>
  <si>
    <r>
      <t xml:space="preserve">Pay Line #3 and #4 if needed: Remember to start with September to calculate your %. October=8/9, November=7/9, December=6/9, </t>
    </r>
    <r>
      <rPr>
        <b/>
        <sz val="11"/>
        <color rgb="FFFF0000"/>
        <rFont val="Calibri"/>
        <family val="2"/>
        <scheme val="minor"/>
      </rPr>
      <t>January=5/9</t>
    </r>
    <r>
      <rPr>
        <b/>
        <sz val="11"/>
        <rFont val="Calibri"/>
        <family val="2"/>
        <scheme val="minor"/>
      </rPr>
      <t xml:space="preserve">, February=4/9, March=3/9, April=2/9, May=1/9, June=0, July=0, August=0                         </t>
    </r>
    <r>
      <rPr>
        <b/>
        <sz val="11"/>
        <color rgb="FFFF0000"/>
        <rFont val="Calibri"/>
        <family val="2"/>
        <scheme val="minor"/>
      </rPr>
      <t xml:space="preserve">Note: If your PI receives a January increase, it may be necessary to have two payment entries for Fall Break. One for the hours worked through 12/31 and another for any hours they may have worked in January at the new pay rate. Select Pay Line 3 for any January hours. Ask your PI to provide the needed split if necessary. </t>
    </r>
  </si>
  <si>
    <r>
      <t xml:space="preserve">Enter the total value for all monthly 0SUM wage type payments made for the current summer period.                                                </t>
    </r>
    <r>
      <rPr>
        <b/>
        <sz val="11"/>
        <color rgb="FFFF0000"/>
        <rFont val="Calibri"/>
        <family val="2"/>
        <scheme val="minor"/>
      </rPr>
      <t xml:space="preserve">  </t>
    </r>
    <r>
      <rPr>
        <b/>
        <sz val="11"/>
        <color rgb="FFFF0000"/>
        <rFont val="Calibri"/>
        <family val="2"/>
      </rPr>
      <t>**</t>
    </r>
    <r>
      <rPr>
        <b/>
        <sz val="11"/>
        <color rgb="FFFF0000"/>
        <rFont val="Calibri"/>
        <family val="2"/>
        <scheme val="minor"/>
      </rPr>
      <t>Summer Teaching ends mid-August, so it would not be pro-rated.**</t>
    </r>
  </si>
  <si>
    <t>2025AY</t>
  </si>
  <si>
    <t>TOTAL</t>
  </si>
  <si>
    <t>DOJ Contract Rate</t>
  </si>
  <si>
    <t>Max Base Salary</t>
  </si>
  <si>
    <t>Wtd Avg Salary</t>
  </si>
  <si>
    <t>8/15/2024 - 1/1/2025</t>
  </si>
  <si>
    <t>3/1/25-8/14/25</t>
  </si>
  <si>
    <t xml:space="preserve">on or after </t>
  </si>
  <si>
    <t>8/15/2024 - 8/14/2025</t>
  </si>
  <si>
    <r>
      <t xml:space="preserve">Example: 166.67*6= $1,000.02. </t>
    </r>
    <r>
      <rPr>
        <b/>
        <sz val="11"/>
        <color theme="1"/>
        <rFont val="Calibri"/>
        <family val="2"/>
        <scheme val="minor"/>
      </rPr>
      <t xml:space="preserve">Enter total of $1,000.02 in cell G18. </t>
    </r>
    <r>
      <rPr>
        <sz val="11"/>
        <color theme="1"/>
        <rFont val="Calibri"/>
        <family val="2"/>
        <scheme val="minor"/>
      </rPr>
      <t xml:space="preserve">If a raise is given during the year, this same amount would entered in cell(s) </t>
    </r>
    <r>
      <rPr>
        <b/>
        <sz val="11"/>
        <color theme="1"/>
        <rFont val="Calibri"/>
        <family val="2"/>
        <scheme val="minor"/>
      </rPr>
      <t xml:space="preserve">G19, G20 or G21 </t>
    </r>
    <r>
      <rPr>
        <sz val="11"/>
        <color theme="1"/>
        <rFont val="Calibri"/>
        <family val="2"/>
        <scheme val="minor"/>
      </rPr>
      <t>as needed</t>
    </r>
    <r>
      <rPr>
        <b/>
        <sz val="11"/>
        <color theme="1"/>
        <rFont val="Calibri"/>
        <family val="2"/>
        <scheme val="minor"/>
      </rPr>
      <t>. This information is u</t>
    </r>
    <r>
      <rPr>
        <sz val="11"/>
        <color theme="1"/>
        <rFont val="Calibri"/>
        <family val="2"/>
        <scheme val="minor"/>
      </rPr>
      <t>sed to calculate total yearly salary.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</si>
</sst>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4" formatCode="_(&quot;$&quot;* #,##0.00_);_(&quot;$&quot;* \(#,##0.00\);_(&quot;$&quot;* &quot;-&quot;??_);_(@_)"/>
    <numFmt numFmtId="43" formatCode="_(* #,##0.00_);_(* \(#,##0.00\);_(* &quot;-&quot;??_);_(@_)"/>
    <numFmt numFmtId="164" formatCode="mm/dd/yy_)"/>
    <numFmt numFmtId="165" formatCode="mm/dd/yy"/>
    <numFmt numFmtId="166" formatCode="&quot;(&quot;\ &quot;$&quot;\ #,##0.00\ &quot;/ hour )&quot;"/>
    <numFmt numFmtId="167" formatCode="&quot;$&quot;#,##0.0000_);\(&quot;$&quot;#,##0.0000\)"/>
    <numFmt numFmtId="168" formatCode="_(* #,##0.0000_);_(* \(#,##0.0000\);_(* &quot;-&quot;??_);_(@_)"/>
    <numFmt numFmtId="169" formatCode="000\-00\-0000"/>
    <numFmt numFmtId="170" formatCode="mm/dd/yy;@"/>
  </numFmts>
  <fonts count="9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name val="Arial MT"/>
    </font>
    <font>
      <b/>
      <sz val="14"/>
      <name val="Tahoma"/>
      <family val="2"/>
    </font>
    <font>
      <sz val="11"/>
      <name val="Tahoma"/>
      <family val="2"/>
    </font>
    <font>
      <b/>
      <u/>
      <sz val="16"/>
      <color indexed="12"/>
      <name val="Tahoma"/>
      <family val="2"/>
    </font>
    <font>
      <b/>
      <u/>
      <sz val="14"/>
      <color indexed="12"/>
      <name val="Tahoma"/>
      <family val="2"/>
    </font>
    <font>
      <b/>
      <sz val="11"/>
      <color indexed="12"/>
      <name val="Tahoma"/>
      <family val="2"/>
    </font>
    <font>
      <sz val="12"/>
      <name val="Arial"/>
      <family val="2"/>
    </font>
    <font>
      <b/>
      <sz val="12"/>
      <name val="Tahoma"/>
      <family val="2"/>
    </font>
    <font>
      <b/>
      <sz val="11"/>
      <color indexed="8"/>
      <name val="Tahoma"/>
      <family val="2"/>
    </font>
    <font>
      <sz val="10"/>
      <name val="Tahoma"/>
      <family val="2"/>
    </font>
    <font>
      <sz val="11"/>
      <color indexed="12"/>
      <name val="Tahoma"/>
      <family val="2"/>
    </font>
    <font>
      <b/>
      <sz val="11"/>
      <name val="Tahoma"/>
      <family val="2"/>
    </font>
    <font>
      <u/>
      <sz val="11"/>
      <name val="Tahoma"/>
      <family val="2"/>
    </font>
    <font>
      <sz val="11"/>
      <color indexed="8"/>
      <name val="Tahoma"/>
      <family val="2"/>
    </font>
    <font>
      <b/>
      <sz val="11"/>
      <color rgb="FFFF0000"/>
      <name val="Tahoma"/>
      <family val="2"/>
    </font>
    <font>
      <b/>
      <sz val="11"/>
      <color indexed="14"/>
      <name val="Tahoma"/>
      <family val="2"/>
    </font>
    <font>
      <sz val="11"/>
      <color indexed="50"/>
      <name val="Tahoma"/>
      <family val="2"/>
    </font>
    <font>
      <b/>
      <sz val="10"/>
      <color indexed="10"/>
      <name val="Tahoma"/>
      <family val="2"/>
    </font>
    <font>
      <b/>
      <sz val="11"/>
      <color indexed="10"/>
      <name val="Tahoma"/>
      <family val="2"/>
    </font>
    <font>
      <b/>
      <sz val="11"/>
      <color theme="0"/>
      <name val="Tahoma"/>
      <family val="2"/>
    </font>
    <font>
      <sz val="12"/>
      <color indexed="12"/>
      <name val="Tahoma"/>
      <family val="2"/>
    </font>
    <font>
      <u/>
      <sz val="10"/>
      <name val="Tahoma"/>
      <family val="2"/>
    </font>
    <font>
      <b/>
      <u/>
      <sz val="10"/>
      <name val="Tahoma"/>
      <family val="2"/>
    </font>
    <font>
      <b/>
      <i/>
      <sz val="11"/>
      <color indexed="10"/>
      <name val="Tahoma"/>
      <family val="2"/>
    </font>
    <font>
      <b/>
      <sz val="9"/>
      <color rgb="FF002060"/>
      <name val="Tahoma"/>
      <family val="2"/>
    </font>
    <font>
      <b/>
      <i/>
      <u/>
      <sz val="11"/>
      <name val="Tahoma"/>
      <family val="2"/>
    </font>
    <font>
      <b/>
      <i/>
      <sz val="11"/>
      <color theme="0"/>
      <name val="Tahoma"/>
      <family val="2"/>
    </font>
    <font>
      <b/>
      <i/>
      <sz val="11"/>
      <color rgb="FFFF0000"/>
      <name val="Tahoma"/>
      <family val="2"/>
    </font>
    <font>
      <sz val="11"/>
      <color indexed="10"/>
      <name val="Tahoma"/>
      <family val="2"/>
    </font>
    <font>
      <b/>
      <sz val="14"/>
      <color rgb="FFFF0000"/>
      <name val="Tahoma"/>
      <family val="2"/>
    </font>
    <font>
      <b/>
      <sz val="12"/>
      <color rgb="FFFF0000"/>
      <name val="Tahoma"/>
      <family val="2"/>
    </font>
    <font>
      <b/>
      <sz val="14"/>
      <color rgb="FF00B050"/>
      <name val="Tahoma"/>
      <family val="2"/>
    </font>
    <font>
      <i/>
      <sz val="11"/>
      <name val="Tahoma"/>
      <family val="2"/>
    </font>
    <font>
      <sz val="10"/>
      <name val="Arial Unicode MS"/>
      <family val="2"/>
    </font>
    <font>
      <b/>
      <u/>
      <sz val="11"/>
      <name val="Tahoma"/>
      <family val="2"/>
    </font>
    <font>
      <b/>
      <u/>
      <sz val="10"/>
      <name val="Arial Unicode MS"/>
      <family val="2"/>
    </font>
    <font>
      <b/>
      <sz val="10"/>
      <color indexed="12"/>
      <name val="Arial Unicode MS"/>
      <family val="2"/>
    </font>
    <font>
      <b/>
      <sz val="10"/>
      <color indexed="12"/>
      <name val="Tahoma"/>
      <family val="2"/>
    </font>
    <font>
      <b/>
      <u val="singleAccounting"/>
      <sz val="10"/>
      <name val="Tahoma"/>
      <family val="2"/>
    </font>
    <font>
      <sz val="10"/>
      <color indexed="10"/>
      <name val="Tahoma"/>
      <family val="2"/>
    </font>
    <font>
      <sz val="18"/>
      <name val="Tahoma"/>
      <family val="2"/>
    </font>
    <font>
      <b/>
      <sz val="11"/>
      <color indexed="81"/>
      <name val="Tahoma"/>
      <family val="2"/>
    </font>
    <font>
      <b/>
      <sz val="10"/>
      <color indexed="81"/>
      <name val="Tahoma"/>
      <family val="2"/>
    </font>
    <font>
      <b/>
      <sz val="9"/>
      <color indexed="81"/>
      <name val="Tahoma"/>
      <family val="2"/>
    </font>
    <font>
      <sz val="11"/>
      <color indexed="81"/>
      <name val="Tahoma"/>
      <family val="2"/>
    </font>
    <font>
      <sz val="9"/>
      <color indexed="81"/>
      <name val="Tahoma"/>
      <family val="2"/>
    </font>
    <font>
      <b/>
      <sz val="18"/>
      <color rgb="FFFF0000"/>
      <name val="Tahoma"/>
      <family val="2"/>
    </font>
    <font>
      <b/>
      <sz val="12"/>
      <color theme="1"/>
      <name val="Arial Black"/>
      <family val="2"/>
    </font>
    <font>
      <b/>
      <u/>
      <sz val="14"/>
      <color indexed="8"/>
      <name val="Arial Black"/>
      <family val="2"/>
    </font>
    <font>
      <b/>
      <u/>
      <sz val="12"/>
      <color indexed="8"/>
      <name val="Arial Black"/>
      <family val="2"/>
    </font>
    <font>
      <b/>
      <sz val="12"/>
      <color indexed="8"/>
      <name val="Arial Black"/>
      <family val="2"/>
    </font>
    <font>
      <i/>
      <sz val="10"/>
      <color theme="1"/>
      <name val="Calibri"/>
      <family val="2"/>
      <scheme val="minor"/>
    </font>
    <font>
      <sz val="10"/>
      <color theme="1"/>
      <name val="Calibri"/>
      <family val="2"/>
      <scheme val="minor"/>
    </font>
    <font>
      <sz val="12"/>
      <name val="Symbol"/>
      <family val="1"/>
      <charset val="2"/>
    </font>
    <font>
      <b/>
      <sz val="11"/>
      <color indexed="10"/>
      <name val="Calibri"/>
      <family val="2"/>
    </font>
    <font>
      <u/>
      <sz val="11"/>
      <color theme="1"/>
      <name val="Calibri"/>
      <family val="2"/>
      <scheme val="minor"/>
    </font>
    <font>
      <sz val="11"/>
      <color indexed="8"/>
      <name val="Calibri"/>
      <family val="2"/>
    </font>
    <font>
      <sz val="11"/>
      <color theme="1"/>
      <name val="Calibri"/>
      <family val="2"/>
    </font>
    <font>
      <b/>
      <u/>
      <sz val="11"/>
      <color theme="1"/>
      <name val="Calibri"/>
      <family val="2"/>
      <scheme val="minor"/>
    </font>
    <font>
      <b/>
      <u/>
      <sz val="10"/>
      <color theme="1"/>
      <name val="Calibri"/>
      <family val="2"/>
      <scheme val="minor"/>
    </font>
    <font>
      <b/>
      <u/>
      <sz val="9"/>
      <color theme="1"/>
      <name val="Calibri"/>
      <family val="2"/>
      <scheme val="minor"/>
    </font>
    <font>
      <b/>
      <sz val="10"/>
      <color theme="1"/>
      <name val="Calibri"/>
      <family val="2"/>
      <scheme val="minor"/>
    </font>
    <font>
      <b/>
      <i/>
      <sz val="9"/>
      <color theme="1"/>
      <name val="Calibri"/>
      <family val="2"/>
      <scheme val="minor"/>
    </font>
    <font>
      <b/>
      <sz val="11"/>
      <color indexed="8"/>
      <name val="Calibri"/>
      <family val="2"/>
    </font>
    <font>
      <sz val="12"/>
      <color theme="1"/>
      <name val="Calibri"/>
      <family val="2"/>
      <scheme val="minor"/>
    </font>
    <font>
      <sz val="10"/>
      <name val="Arial"/>
      <family val="2"/>
    </font>
    <font>
      <sz val="11"/>
      <name val="Calibri"/>
      <family val="2"/>
      <scheme val="minor"/>
    </font>
    <font>
      <b/>
      <sz val="18"/>
      <color rgb="FFFF0000"/>
      <name val="Calibri"/>
      <family val="2"/>
      <scheme val="minor"/>
    </font>
    <font>
      <sz val="9"/>
      <color theme="1"/>
      <name val="Calibri"/>
      <family val="2"/>
      <scheme val="minor"/>
    </font>
    <font>
      <b/>
      <sz val="11"/>
      <color rgb="FF299729"/>
      <name val="Calibri"/>
      <family val="2"/>
      <scheme val="minor"/>
    </font>
    <font>
      <b/>
      <sz val="11"/>
      <color indexed="57"/>
      <name val="Calibri"/>
      <family val="2"/>
    </font>
    <font>
      <b/>
      <sz val="11"/>
      <color rgb="FFFF0000"/>
      <name val="Calibri"/>
      <family val="2"/>
      <scheme val="minor"/>
    </font>
    <font>
      <sz val="11"/>
      <color indexed="10"/>
      <name val="Calibri"/>
      <family val="2"/>
    </font>
    <font>
      <b/>
      <sz val="18"/>
      <color theme="1"/>
      <name val="Calibri"/>
      <family val="2"/>
      <scheme val="minor"/>
    </font>
    <font>
      <b/>
      <sz val="10"/>
      <color theme="1"/>
      <name val="Tahoma"/>
      <family val="2"/>
    </font>
    <font>
      <sz val="8"/>
      <name val="Calibri"/>
      <family val="2"/>
      <scheme val="minor"/>
    </font>
    <font>
      <b/>
      <sz val="10"/>
      <color theme="0"/>
      <name val="Tahoma"/>
      <family val="2"/>
    </font>
    <font>
      <b/>
      <sz val="9"/>
      <color theme="9"/>
      <name val="Tahoma"/>
      <family val="2"/>
    </font>
    <font>
      <b/>
      <sz val="9"/>
      <name val="Tahoma"/>
      <family val="2"/>
    </font>
    <font>
      <i/>
      <u/>
      <sz val="9"/>
      <name val="Tahoma"/>
      <family val="2"/>
    </font>
    <font>
      <sz val="9"/>
      <color indexed="12"/>
      <name val="Tahoma"/>
      <family val="2"/>
    </font>
    <font>
      <sz val="8"/>
      <name val="Tahoma"/>
      <family val="2"/>
    </font>
    <font>
      <sz val="9"/>
      <name val="Tahoma"/>
      <family val="2"/>
    </font>
    <font>
      <b/>
      <sz val="11"/>
      <color rgb="FFFF0000"/>
      <name val="Calibri"/>
      <family val="2"/>
    </font>
    <font>
      <b/>
      <sz val="11"/>
      <name val="Calibri"/>
      <family val="2"/>
      <scheme val="minor"/>
    </font>
    <font>
      <b/>
      <sz val="10"/>
      <name val="Tahoma"/>
      <family val="2"/>
    </font>
    <font>
      <b/>
      <sz val="8"/>
      <name val="Tahoma"/>
      <family val="2"/>
    </font>
    <font>
      <sz val="11"/>
      <color theme="1"/>
      <name val="Tahoma"/>
      <family val="2"/>
    </font>
  </fonts>
  <fills count="12">
    <fill>
      <patternFill patternType="none"/>
    </fill>
    <fill>
      <patternFill patternType="gray125"/>
    </fill>
    <fill>
      <patternFill patternType="solid">
        <fgColor rgb="FFCCFFCC"/>
        <bgColor indexed="64"/>
      </patternFill>
    </fill>
    <fill>
      <patternFill patternType="solid">
        <fgColor indexed="47"/>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00B0F0"/>
        <bgColor indexed="64"/>
      </patternFill>
    </fill>
    <fill>
      <patternFill patternType="solid">
        <fgColor rgb="FFFFFFCC"/>
        <bgColor indexed="64"/>
      </patternFill>
    </fill>
    <fill>
      <patternFill patternType="solid">
        <fgColor rgb="FFFFFF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8"/>
      </top>
      <bottom style="double">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medium">
        <color indexed="64"/>
      </bottom>
      <diagonal/>
    </border>
  </borders>
  <cellStyleXfs count="5">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4" fillId="0" borderId="0"/>
  </cellStyleXfs>
  <cellXfs count="336">
    <xf numFmtId="0" fontId="0" fillId="0" borderId="0" xfId="0"/>
    <xf numFmtId="0" fontId="5" fillId="0" borderId="0" xfId="4" applyFont="1"/>
    <xf numFmtId="0" fontId="6" fillId="0" borderId="0" xfId="4" applyFont="1" applyAlignment="1">
      <alignment horizontal="center"/>
    </xf>
    <xf numFmtId="0" fontId="6" fillId="0" borderId="0" xfId="4" applyFont="1"/>
    <xf numFmtId="0" fontId="7" fillId="0" borderId="0" xfId="4" applyFont="1" applyAlignment="1">
      <alignment horizontal="center"/>
    </xf>
    <xf numFmtId="14" fontId="8" fillId="0" borderId="0" xfId="4" applyNumberFormat="1" applyFont="1"/>
    <xf numFmtId="44" fontId="9" fillId="2" borderId="1" xfId="2" applyFont="1" applyFill="1" applyBorder="1" applyProtection="1">
      <protection locked="0"/>
    </xf>
    <xf numFmtId="0" fontId="6" fillId="0" borderId="6" xfId="4" applyFont="1" applyBorder="1" applyAlignment="1">
      <alignment horizontal="center"/>
    </xf>
    <xf numFmtId="0" fontId="6" fillId="0" borderId="0" xfId="4" applyFont="1" applyAlignment="1">
      <alignment horizontal="left"/>
    </xf>
    <xf numFmtId="164" fontId="6" fillId="0" borderId="0" xfId="4" applyNumberFormat="1" applyFont="1"/>
    <xf numFmtId="0" fontId="12" fillId="0" borderId="0" xfId="4" applyFont="1" applyAlignment="1">
      <alignment horizontal="center"/>
    </xf>
    <xf numFmtId="0" fontId="6" fillId="0" borderId="0" xfId="4" applyFont="1" applyAlignment="1">
      <alignment horizontal="right"/>
    </xf>
    <xf numFmtId="7" fontId="14" fillId="2" borderId="8" xfId="4" applyNumberFormat="1" applyFont="1" applyFill="1" applyBorder="1" applyAlignment="1" applyProtection="1">
      <alignment horizontal="left"/>
      <protection locked="0"/>
    </xf>
    <xf numFmtId="0" fontId="6" fillId="0" borderId="0" xfId="4" applyFont="1" applyAlignment="1">
      <alignment horizontal="right" vertical="center"/>
    </xf>
    <xf numFmtId="44" fontId="6" fillId="0" borderId="0" xfId="2" applyFont="1" applyAlignment="1" applyProtection="1">
      <alignment horizontal="right" vertical="center"/>
    </xf>
    <xf numFmtId="44" fontId="12" fillId="0" borderId="0" xfId="2" applyFont="1" applyAlignment="1"/>
    <xf numFmtId="0" fontId="15" fillId="0" borderId="0" xfId="4" applyFont="1" applyAlignment="1">
      <alignment horizontal="center"/>
    </xf>
    <xf numFmtId="0" fontId="13" fillId="0" borderId="0" xfId="4" applyFont="1" applyAlignment="1">
      <alignment horizontal="left"/>
    </xf>
    <xf numFmtId="0" fontId="13" fillId="0" borderId="0" xfId="4" applyFont="1"/>
    <xf numFmtId="0" fontId="13" fillId="0" borderId="0" xfId="4" applyFont="1" applyAlignment="1">
      <alignment horizontal="center"/>
    </xf>
    <xf numFmtId="0" fontId="6" fillId="0" borderId="0" xfId="4" applyFont="1" applyAlignment="1">
      <alignment horizontal="centerContinuous"/>
    </xf>
    <xf numFmtId="165" fontId="16" fillId="0" borderId="0" xfId="1" applyNumberFormat="1" applyFont="1" applyBorder="1" applyAlignment="1">
      <alignment horizontal="centerContinuous"/>
    </xf>
    <xf numFmtId="49" fontId="14" fillId="2" borderId="8" xfId="4" applyNumberFormat="1" applyFont="1" applyFill="1" applyBorder="1" applyAlignment="1" applyProtection="1">
      <alignment horizontal="left"/>
      <protection locked="0"/>
    </xf>
    <xf numFmtId="43" fontId="14" fillId="2" borderId="8" xfId="1" applyFont="1" applyFill="1" applyBorder="1" applyProtection="1">
      <protection locked="0"/>
    </xf>
    <xf numFmtId="9" fontId="17" fillId="0" borderId="0" xfId="3" applyFont="1" applyAlignment="1" applyProtection="1">
      <alignment horizontal="center"/>
    </xf>
    <xf numFmtId="0" fontId="18" fillId="0" borderId="0" xfId="4" applyFont="1" applyAlignment="1">
      <alignment horizontal="left"/>
    </xf>
    <xf numFmtId="166" fontId="15" fillId="0" borderId="0" xfId="4" applyNumberFormat="1" applyFont="1" applyAlignment="1">
      <alignment horizontal="left"/>
    </xf>
    <xf numFmtId="166" fontId="15" fillId="0" borderId="0" xfId="4" applyNumberFormat="1" applyFont="1" applyAlignment="1">
      <alignment horizontal="center"/>
    </xf>
    <xf numFmtId="165" fontId="6" fillId="0" borderId="0" xfId="1" applyNumberFormat="1" applyFont="1" applyBorder="1" applyAlignment="1">
      <alignment horizontal="right"/>
    </xf>
    <xf numFmtId="0" fontId="19" fillId="0" borderId="0" xfId="4" applyFont="1" applyAlignment="1">
      <alignment horizontal="left"/>
    </xf>
    <xf numFmtId="44" fontId="19" fillId="0" borderId="0" xfId="2" applyFont="1" applyAlignment="1" applyProtection="1">
      <alignment vertical="center"/>
    </xf>
    <xf numFmtId="44" fontId="19" fillId="0" borderId="0" xfId="2" quotePrefix="1" applyFont="1"/>
    <xf numFmtId="165" fontId="13" fillId="0" borderId="0" xfId="1" applyNumberFormat="1" applyFont="1" applyBorder="1" applyAlignment="1">
      <alignment horizontal="right"/>
    </xf>
    <xf numFmtId="0" fontId="20" fillId="0" borderId="0" xfId="4" applyFont="1" applyAlignment="1">
      <alignment horizontal="left"/>
    </xf>
    <xf numFmtId="44" fontId="17" fillId="0" borderId="0" xfId="2" applyFont="1" applyBorder="1" applyAlignment="1"/>
    <xf numFmtId="166" fontId="6" fillId="0" borderId="0" xfId="4" applyNumberFormat="1" applyFont="1" applyAlignment="1">
      <alignment horizontal="left"/>
    </xf>
    <xf numFmtId="49" fontId="14" fillId="0" borderId="8" xfId="4" applyNumberFormat="1" applyFont="1" applyBorder="1" applyAlignment="1">
      <alignment horizontal="left"/>
    </xf>
    <xf numFmtId="0" fontId="9" fillId="0" borderId="0" xfId="4" applyFont="1"/>
    <xf numFmtId="44" fontId="9" fillId="0" borderId="0" xfId="2" quotePrefix="1" applyFont="1"/>
    <xf numFmtId="0" fontId="21" fillId="0" borderId="0" xfId="4" applyFont="1" applyAlignment="1">
      <alignment horizontal="left"/>
    </xf>
    <xf numFmtId="165" fontId="21" fillId="0" borderId="0" xfId="1" applyNumberFormat="1" applyFont="1" applyBorder="1" applyAlignment="1">
      <alignment horizontal="right"/>
    </xf>
    <xf numFmtId="164" fontId="6" fillId="0" borderId="0" xfId="4" applyNumberFormat="1" applyFont="1" applyAlignment="1">
      <alignment horizontal="right" vertical="center"/>
    </xf>
    <xf numFmtId="43" fontId="6" fillId="2" borderId="8" xfId="1" applyFont="1" applyFill="1" applyBorder="1" applyProtection="1">
      <protection locked="0"/>
    </xf>
    <xf numFmtId="0" fontId="6" fillId="0" borderId="9" xfId="4" applyFont="1" applyBorder="1"/>
    <xf numFmtId="0" fontId="22" fillId="0" borderId="0" xfId="4" applyFont="1"/>
    <xf numFmtId="44" fontId="14" fillId="0" borderId="0" xfId="2" applyFont="1" applyProtection="1"/>
    <xf numFmtId="0" fontId="15" fillId="0" borderId="0" xfId="4" applyFont="1" applyAlignment="1">
      <alignment horizontal="right" vertical="center"/>
    </xf>
    <xf numFmtId="44" fontId="15" fillId="0" borderId="0" xfId="2" applyFont="1" applyProtection="1"/>
    <xf numFmtId="10" fontId="15" fillId="0" borderId="0" xfId="3" applyNumberFormat="1" applyFont="1" applyProtection="1"/>
    <xf numFmtId="43" fontId="15" fillId="0" borderId="0" xfId="1" applyFont="1" applyProtection="1"/>
    <xf numFmtId="44" fontId="15" fillId="0" borderId="10" xfId="2" applyFont="1" applyBorder="1" applyProtection="1"/>
    <xf numFmtId="10" fontId="15" fillId="0" borderId="10" xfId="3" applyNumberFormat="1" applyFont="1" applyBorder="1" applyProtection="1"/>
    <xf numFmtId="4" fontId="13" fillId="0" borderId="0" xfId="1" applyNumberFormat="1" applyFont="1" applyBorder="1" applyAlignment="1">
      <alignment horizontal="right"/>
    </xf>
    <xf numFmtId="43" fontId="6" fillId="0" borderId="0" xfId="1" applyFont="1" applyAlignment="1" applyProtection="1">
      <alignment horizontal="right"/>
    </xf>
    <xf numFmtId="44" fontId="6" fillId="0" borderId="0" xfId="2" applyFont="1"/>
    <xf numFmtId="49" fontId="6" fillId="0" borderId="0" xfId="4" applyNumberFormat="1" applyFont="1" applyAlignment="1">
      <alignment horizontal="center"/>
    </xf>
    <xf numFmtId="14" fontId="13" fillId="0" borderId="0" xfId="4" applyNumberFormat="1" applyFont="1" applyAlignment="1">
      <alignment horizontal="center"/>
    </xf>
    <xf numFmtId="0" fontId="25" fillId="0" borderId="0" xfId="4" applyFont="1" applyAlignment="1">
      <alignment horizontal="center"/>
    </xf>
    <xf numFmtId="165" fontId="16" fillId="0" borderId="0" xfId="1" applyNumberFormat="1" applyFont="1" applyBorder="1" applyAlignment="1">
      <alignment horizontal="right"/>
    </xf>
    <xf numFmtId="167" fontId="6" fillId="0" borderId="0" xfId="4" applyNumberFormat="1" applyFont="1"/>
    <xf numFmtId="167" fontId="6" fillId="0" borderId="0" xfId="4" applyNumberFormat="1" applyFont="1" applyAlignment="1">
      <alignment horizontal="center"/>
    </xf>
    <xf numFmtId="0" fontId="16" fillId="0" borderId="0" xfId="4" applyFont="1" applyAlignment="1">
      <alignment horizontal="center"/>
    </xf>
    <xf numFmtId="167" fontId="16" fillId="0" borderId="0" xfId="4" applyNumberFormat="1" applyFont="1" applyAlignment="1">
      <alignment horizontal="center"/>
    </xf>
    <xf numFmtId="49" fontId="16" fillId="0" borderId="0" xfId="4" applyNumberFormat="1" applyFont="1" applyAlignment="1">
      <alignment horizontal="center"/>
    </xf>
    <xf numFmtId="0" fontId="16" fillId="0" borderId="0" xfId="4" applyFont="1" applyAlignment="1">
      <alignment horizontal="left"/>
    </xf>
    <xf numFmtId="43" fontId="6" fillId="0" borderId="18" xfId="1" applyFont="1" applyFill="1" applyBorder="1" applyAlignment="1" applyProtection="1">
      <alignment horizontal="right"/>
    </xf>
    <xf numFmtId="43" fontId="14" fillId="2" borderId="8" xfId="1" applyFont="1" applyFill="1" applyBorder="1" applyAlignment="1" applyProtection="1">
      <alignment horizontal="center"/>
      <protection locked="0"/>
    </xf>
    <xf numFmtId="43" fontId="6" fillId="0" borderId="0" xfId="1" applyFont="1"/>
    <xf numFmtId="43" fontId="6" fillId="0" borderId="0" xfId="1" applyFont="1" applyAlignment="1" applyProtection="1">
      <alignment horizontal="right" vertical="center"/>
    </xf>
    <xf numFmtId="168" fontId="6" fillId="0" borderId="0" xfId="1" applyNumberFormat="1" applyFont="1" applyAlignment="1" applyProtection="1">
      <alignment horizontal="right" vertical="center"/>
    </xf>
    <xf numFmtId="165" fontId="6" fillId="0" borderId="0" xfId="1" applyNumberFormat="1" applyFont="1" applyAlignment="1">
      <alignment horizontal="right"/>
    </xf>
    <xf numFmtId="14" fontId="14" fillId="2" borderId="8" xfId="4" applyNumberFormat="1" applyFont="1" applyFill="1" applyBorder="1" applyAlignment="1" applyProtection="1">
      <alignment horizontal="center"/>
      <protection locked="0"/>
    </xf>
    <xf numFmtId="43" fontId="6" fillId="0" borderId="19" xfId="1" applyFont="1" applyFill="1" applyBorder="1" applyAlignment="1" applyProtection="1">
      <alignment horizontal="right"/>
    </xf>
    <xf numFmtId="0" fontId="13" fillId="0" borderId="0" xfId="4" applyFont="1" applyAlignment="1">
      <alignment horizontal="right"/>
    </xf>
    <xf numFmtId="0" fontId="25" fillId="0" borderId="0" xfId="4" applyFont="1"/>
    <xf numFmtId="0" fontId="16" fillId="0" borderId="0" xfId="4" applyFont="1"/>
    <xf numFmtId="43" fontId="13" fillId="0" borderId="0" xfId="1" applyFont="1" applyAlignment="1">
      <alignment horizontal="right" vertical="center"/>
    </xf>
    <xf numFmtId="14" fontId="14" fillId="0" borderId="0" xfId="4" applyNumberFormat="1" applyFont="1" applyAlignment="1">
      <alignment horizontal="center"/>
    </xf>
    <xf numFmtId="0" fontId="27" fillId="0" borderId="0" xfId="4" applyFont="1" applyAlignment="1">
      <alignment horizontal="center"/>
    </xf>
    <xf numFmtId="43" fontId="14" fillId="0" borderId="0" xfId="1" applyFont="1" applyProtection="1"/>
    <xf numFmtId="43" fontId="14" fillId="0" borderId="0" xfId="1" applyFont="1" applyAlignment="1" applyProtection="1">
      <alignment horizontal="center"/>
    </xf>
    <xf numFmtId="43" fontId="6" fillId="0" borderId="0" xfId="1" applyFont="1" applyAlignment="1">
      <alignment horizontal="right" vertical="center"/>
    </xf>
    <xf numFmtId="168" fontId="6" fillId="0" borderId="0" xfId="1" applyNumberFormat="1" applyFont="1" applyAlignment="1">
      <alignment horizontal="right" vertical="center"/>
    </xf>
    <xf numFmtId="43" fontId="28" fillId="0" borderId="0" xfId="1" applyFont="1" applyBorder="1" applyAlignment="1" applyProtection="1">
      <alignment horizontal="center" vertical="top" wrapText="1"/>
    </xf>
    <xf numFmtId="10" fontId="13" fillId="0" borderId="0" xfId="3" applyNumberFormat="1" applyFont="1" applyBorder="1" applyAlignment="1">
      <alignment horizontal="center"/>
    </xf>
    <xf numFmtId="168" fontId="15" fillId="0" borderId="0" xfId="1" applyNumberFormat="1" applyFont="1" applyAlignment="1">
      <alignment horizontal="right" vertical="center"/>
    </xf>
    <xf numFmtId="43" fontId="13" fillId="0" borderId="0" xfId="1" applyFont="1" applyBorder="1" applyAlignment="1">
      <alignment horizontal="center"/>
    </xf>
    <xf numFmtId="168" fontId="29" fillId="0" borderId="0" xfId="1" applyNumberFormat="1" applyFont="1" applyAlignment="1">
      <alignment horizontal="left" vertical="center"/>
    </xf>
    <xf numFmtId="14" fontId="6" fillId="0" borderId="0" xfId="4" applyNumberFormat="1" applyFont="1" applyAlignment="1">
      <alignment horizontal="left"/>
    </xf>
    <xf numFmtId="0" fontId="27" fillId="0" borderId="0" xfId="4" applyFont="1" applyAlignment="1">
      <alignment horizontal="left"/>
    </xf>
    <xf numFmtId="43" fontId="13" fillId="0" borderId="0" xfId="1" applyFont="1" applyBorder="1" applyAlignment="1" applyProtection="1">
      <alignment horizontal="center"/>
    </xf>
    <xf numFmtId="165" fontId="6" fillId="0" borderId="0" xfId="1" applyNumberFormat="1" applyFont="1" applyBorder="1" applyAlignment="1" applyProtection="1">
      <alignment horizontal="right"/>
    </xf>
    <xf numFmtId="43" fontId="13" fillId="0" borderId="0" xfId="1" applyFont="1" applyAlignment="1" applyProtection="1">
      <alignment horizontal="right" vertical="center"/>
    </xf>
    <xf numFmtId="43" fontId="6" fillId="0" borderId="0" xfId="1" applyFont="1" applyProtection="1"/>
    <xf numFmtId="0" fontId="30" fillId="0" borderId="0" xfId="4" applyFont="1" applyAlignment="1">
      <alignment horizontal="left"/>
    </xf>
    <xf numFmtId="0" fontId="31" fillId="0" borderId="0" xfId="4" applyFont="1" applyAlignment="1">
      <alignment horizontal="left"/>
    </xf>
    <xf numFmtId="0" fontId="32" fillId="0" borderId="0" xfId="4" applyFont="1" applyAlignment="1">
      <alignment horizontal="center"/>
    </xf>
    <xf numFmtId="43" fontId="32" fillId="0" borderId="0" xfId="1" applyFont="1" applyFill="1" applyBorder="1" applyProtection="1"/>
    <xf numFmtId="0" fontId="27" fillId="0" borderId="0" xfId="4" applyFont="1" applyAlignment="1">
      <alignment horizontal="right"/>
    </xf>
    <xf numFmtId="0" fontId="22" fillId="0" borderId="0" xfId="4" applyFont="1" applyAlignment="1">
      <alignment horizontal="right"/>
    </xf>
    <xf numFmtId="165" fontId="16" fillId="0" borderId="0" xfId="1" applyNumberFormat="1" applyFont="1" applyAlignment="1" applyProtection="1">
      <alignment horizontal="right"/>
    </xf>
    <xf numFmtId="0" fontId="33" fillId="0" borderId="0" xfId="4" applyFont="1"/>
    <xf numFmtId="0" fontId="34" fillId="0" borderId="0" xfId="4" applyFont="1"/>
    <xf numFmtId="43" fontId="35" fillId="0" borderId="0" xfId="1" applyFont="1" applyAlignment="1" applyProtection="1">
      <alignment horizontal="left" vertical="center"/>
    </xf>
    <xf numFmtId="0" fontId="6" fillId="0" borderId="0" xfId="1" applyNumberFormat="1" applyFont="1" applyAlignment="1" applyProtection="1">
      <alignment horizontal="right" vertical="center"/>
    </xf>
    <xf numFmtId="0" fontId="32" fillId="0" borderId="0" xfId="4" applyFont="1"/>
    <xf numFmtId="44" fontId="13" fillId="0" borderId="0" xfId="2" applyFont="1" applyProtection="1"/>
    <xf numFmtId="165" fontId="32" fillId="0" borderId="0" xfId="1" applyNumberFormat="1" applyFont="1" applyAlignment="1" applyProtection="1">
      <alignment horizontal="right"/>
    </xf>
    <xf numFmtId="0" fontId="27" fillId="0" borderId="0" xfId="4" quotePrefix="1" applyFont="1" applyAlignment="1">
      <alignment horizontal="right"/>
    </xf>
    <xf numFmtId="49" fontId="6" fillId="0" borderId="6" xfId="4" applyNumberFormat="1" applyFont="1" applyBorder="1" applyAlignment="1">
      <alignment horizontal="centerContinuous"/>
    </xf>
    <xf numFmtId="0" fontId="36" fillId="0" borderId="6" xfId="4" applyFont="1" applyBorder="1" applyAlignment="1">
      <alignment horizontal="centerContinuous"/>
    </xf>
    <xf numFmtId="0" fontId="6" fillId="0" borderId="6" xfId="4" applyFont="1" applyBorder="1" applyAlignment="1">
      <alignment horizontal="centerContinuous"/>
    </xf>
    <xf numFmtId="6" fontId="13" fillId="0" borderId="0" xfId="4" applyNumberFormat="1" applyFont="1"/>
    <xf numFmtId="49" fontId="6" fillId="0" borderId="0" xfId="4" applyNumberFormat="1" applyFont="1" applyAlignment="1">
      <alignment horizontal="centerContinuous"/>
    </xf>
    <xf numFmtId="164" fontId="6" fillId="0" borderId="0" xfId="4" applyNumberFormat="1" applyFont="1" applyAlignment="1">
      <alignment horizontal="center"/>
    </xf>
    <xf numFmtId="0" fontId="37" fillId="0" borderId="0" xfId="4" applyFont="1" applyAlignment="1">
      <alignment horizontal="left"/>
    </xf>
    <xf numFmtId="164" fontId="16" fillId="0" borderId="0" xfId="4" applyNumberFormat="1" applyFont="1" applyAlignment="1">
      <alignment horizontal="center"/>
    </xf>
    <xf numFmtId="164" fontId="38" fillId="0" borderId="21" xfId="4" applyNumberFormat="1" applyFont="1" applyBorder="1" applyAlignment="1">
      <alignment horizontal="center"/>
    </xf>
    <xf numFmtId="0" fontId="38" fillId="0" borderId="0" xfId="4" applyFont="1" applyAlignment="1">
      <alignment horizontal="center"/>
    </xf>
    <xf numFmtId="0" fontId="39" fillId="0" borderId="9" xfId="4" applyFont="1" applyBorder="1" applyAlignment="1">
      <alignment horizontal="left"/>
    </xf>
    <xf numFmtId="0" fontId="14" fillId="2" borderId="8" xfId="4" applyFont="1" applyFill="1" applyBorder="1" applyAlignment="1" applyProtection="1">
      <alignment horizontal="center"/>
      <protection locked="0"/>
    </xf>
    <xf numFmtId="10" fontId="9" fillId="2" borderId="17" xfId="3" applyNumberFormat="1" applyFont="1" applyFill="1" applyBorder="1" applyAlignment="1" applyProtection="1">
      <alignment horizontal="center"/>
      <protection locked="0"/>
    </xf>
    <xf numFmtId="43" fontId="14" fillId="0" borderId="0" xfId="1" applyFont="1" applyAlignment="1" applyProtection="1">
      <alignment horizontal="center"/>
      <protection locked="0"/>
    </xf>
    <xf numFmtId="14" fontId="9" fillId="2" borderId="8" xfId="3" applyNumberFormat="1" applyFont="1" applyFill="1" applyBorder="1" applyAlignment="1" applyProtection="1">
      <alignment horizontal="center"/>
      <protection locked="0"/>
    </xf>
    <xf numFmtId="1" fontId="9" fillId="2" borderId="8" xfId="3" applyNumberFormat="1" applyFont="1" applyFill="1" applyBorder="1" applyAlignment="1" applyProtection="1">
      <alignment horizontal="center"/>
      <protection locked="0"/>
    </xf>
    <xf numFmtId="44" fontId="15" fillId="0" borderId="0" xfId="2" quotePrefix="1" applyFont="1" applyFill="1" applyProtection="1"/>
    <xf numFmtId="10" fontId="6" fillId="0" borderId="0" xfId="3" applyNumberFormat="1" applyFont="1" applyProtection="1"/>
    <xf numFmtId="44" fontId="6" fillId="0" borderId="0" xfId="2" applyFont="1" applyProtection="1"/>
    <xf numFmtId="37" fontId="22" fillId="0" borderId="0" xfId="4" applyNumberFormat="1" applyFont="1" applyAlignment="1">
      <alignment horizontal="center"/>
    </xf>
    <xf numFmtId="0" fontId="39" fillId="0" borderId="22" xfId="4" applyFont="1" applyBorder="1" applyAlignment="1">
      <alignment horizontal="left"/>
    </xf>
    <xf numFmtId="0" fontId="40" fillId="0" borderId="0" xfId="4" applyFont="1" applyAlignment="1">
      <alignment horizontal="left"/>
    </xf>
    <xf numFmtId="0" fontId="41" fillId="0" borderId="0" xfId="4" applyFont="1" applyAlignment="1">
      <alignment horizontal="left"/>
    </xf>
    <xf numFmtId="44" fontId="42" fillId="0" borderId="0" xfId="2" applyFont="1" applyProtection="1"/>
    <xf numFmtId="44" fontId="41" fillId="0" borderId="0" xfId="2" applyFont="1" applyProtection="1"/>
    <xf numFmtId="165" fontId="43" fillId="0" borderId="0" xfId="1" applyNumberFormat="1" applyFont="1" applyBorder="1" applyAlignment="1" applyProtection="1">
      <alignment horizontal="right"/>
    </xf>
    <xf numFmtId="0" fontId="44" fillId="0" borderId="0" xfId="4" applyFont="1"/>
    <xf numFmtId="44" fontId="13" fillId="0" borderId="0" xfId="2" applyFont="1" applyAlignment="1" applyProtection="1">
      <alignment horizontal="left"/>
    </xf>
    <xf numFmtId="14" fontId="9" fillId="2" borderId="8" xfId="3" applyNumberFormat="1" applyFont="1" applyFill="1" applyBorder="1" applyAlignment="1" applyProtection="1">
      <alignment horizontal="right"/>
      <protection locked="0"/>
    </xf>
    <xf numFmtId="0" fontId="6" fillId="3" borderId="9" xfId="4" applyFont="1" applyFill="1" applyBorder="1" applyAlignment="1">
      <alignment horizontal="center"/>
    </xf>
    <xf numFmtId="0" fontId="6" fillId="3" borderId="9" xfId="4" applyFont="1" applyFill="1" applyBorder="1"/>
    <xf numFmtId="14" fontId="6" fillId="3" borderId="9" xfId="4" applyNumberFormat="1" applyFont="1" applyFill="1" applyBorder="1"/>
    <xf numFmtId="14" fontId="6" fillId="3" borderId="9" xfId="4" applyNumberFormat="1" applyFont="1" applyFill="1" applyBorder="1" applyAlignment="1">
      <alignment horizontal="center"/>
    </xf>
    <xf numFmtId="10" fontId="6" fillId="3" borderId="9" xfId="4" applyNumberFormat="1" applyFont="1" applyFill="1" applyBorder="1"/>
    <xf numFmtId="43" fontId="6" fillId="3" borderId="22" xfId="4" applyNumberFormat="1" applyFont="1" applyFill="1" applyBorder="1"/>
    <xf numFmtId="14" fontId="6" fillId="3" borderId="22" xfId="4" applyNumberFormat="1" applyFont="1" applyFill="1" applyBorder="1"/>
    <xf numFmtId="44" fontId="15" fillId="3" borderId="22" xfId="4" applyNumberFormat="1" applyFont="1" applyFill="1" applyBorder="1"/>
    <xf numFmtId="10" fontId="6" fillId="3" borderId="22" xfId="4" applyNumberFormat="1" applyFont="1" applyFill="1" applyBorder="1"/>
    <xf numFmtId="0" fontId="6" fillId="3" borderId="22" xfId="4" applyFont="1" applyFill="1" applyBorder="1"/>
    <xf numFmtId="44" fontId="6" fillId="3" borderId="22" xfId="4" applyNumberFormat="1" applyFont="1" applyFill="1" applyBorder="1"/>
    <xf numFmtId="37" fontId="6" fillId="3" borderId="22" xfId="4" applyNumberFormat="1" applyFont="1" applyFill="1" applyBorder="1" applyAlignment="1">
      <alignment horizontal="center"/>
    </xf>
    <xf numFmtId="0" fontId="14" fillId="0" borderId="0" xfId="4" applyFont="1"/>
    <xf numFmtId="14" fontId="6" fillId="0" borderId="0" xfId="4" applyNumberFormat="1" applyFont="1"/>
    <xf numFmtId="14" fontId="6" fillId="0" borderId="0" xfId="4" applyNumberFormat="1" applyFont="1" applyAlignment="1">
      <alignment horizontal="center"/>
    </xf>
    <xf numFmtId="0" fontId="15" fillId="0" borderId="0" xfId="4" applyFont="1"/>
    <xf numFmtId="0" fontId="0" fillId="0" borderId="0" xfId="0" applyAlignment="1">
      <alignment vertical="center"/>
    </xf>
    <xf numFmtId="1" fontId="0" fillId="0" borderId="0" xfId="0" applyNumberFormat="1"/>
    <xf numFmtId="0" fontId="0" fillId="0" borderId="0" xfId="0" applyAlignment="1">
      <alignment horizontal="center"/>
    </xf>
    <xf numFmtId="0" fontId="56" fillId="0" borderId="8" xfId="0" applyFont="1" applyBorder="1" applyProtection="1">
      <protection locked="0"/>
    </xf>
    <xf numFmtId="0" fontId="2" fillId="0" borderId="0" xfId="0" applyFont="1"/>
    <xf numFmtId="0" fontId="56" fillId="0" borderId="0" xfId="0" applyFont="1" applyProtection="1">
      <protection locked="0"/>
    </xf>
    <xf numFmtId="0" fontId="56" fillId="0" borderId="0" xfId="0" applyFont="1" applyAlignment="1">
      <alignment horizontal="left"/>
    </xf>
    <xf numFmtId="0" fontId="57" fillId="0" borderId="1" xfId="0" applyFont="1" applyBorder="1" applyAlignment="1" applyProtection="1">
      <alignment horizontal="center"/>
      <protection locked="0"/>
    </xf>
    <xf numFmtId="1" fontId="2" fillId="0" borderId="0" xfId="0" applyNumberFormat="1" applyFont="1" applyAlignment="1">
      <alignment horizontal="center"/>
    </xf>
    <xf numFmtId="0" fontId="0" fillId="0" borderId="1" xfId="0" applyBorder="1" applyAlignment="1" applyProtection="1">
      <alignment horizontal="center" vertical="center"/>
      <protection locked="0"/>
    </xf>
    <xf numFmtId="0" fontId="0" fillId="0" borderId="0" xfId="0" applyAlignment="1">
      <alignment horizontal="left"/>
    </xf>
    <xf numFmtId="0" fontId="0" fillId="0" borderId="0" xfId="0" applyAlignment="1" applyProtection="1">
      <alignment horizontal="center" vertical="center"/>
      <protection locked="0"/>
    </xf>
    <xf numFmtId="0" fontId="0" fillId="0" borderId="0" xfId="0" applyAlignment="1">
      <alignment horizontal="right"/>
    </xf>
    <xf numFmtId="0" fontId="0" fillId="0" borderId="1" xfId="0" applyBorder="1" applyAlignment="1" applyProtection="1">
      <alignment horizontal="center"/>
      <protection locked="0"/>
    </xf>
    <xf numFmtId="0" fontId="59" fillId="0" borderId="0" xfId="0" applyFont="1"/>
    <xf numFmtId="49" fontId="0" fillId="0" borderId="0" xfId="0" applyNumberFormat="1" applyAlignment="1">
      <alignment horizontal="left"/>
    </xf>
    <xf numFmtId="49" fontId="0" fillId="0" borderId="0" xfId="0" applyNumberFormat="1"/>
    <xf numFmtId="0" fontId="61" fillId="0" borderId="0" xfId="0" applyFont="1"/>
    <xf numFmtId="0" fontId="62" fillId="0" borderId="0" xfId="0" applyFont="1"/>
    <xf numFmtId="0" fontId="63" fillId="0" borderId="0" xfId="0" applyFont="1"/>
    <xf numFmtId="0" fontId="64" fillId="0" borderId="27" xfId="0" applyFont="1" applyBorder="1"/>
    <xf numFmtId="0" fontId="64" fillId="0" borderId="0" xfId="0" applyFont="1"/>
    <xf numFmtId="0" fontId="64" fillId="0" borderId="28" xfId="0" applyFont="1" applyBorder="1"/>
    <xf numFmtId="0" fontId="65" fillId="0" borderId="0" xfId="0" applyFont="1"/>
    <xf numFmtId="0" fontId="56" fillId="0" borderId="18" xfId="0" applyFont="1" applyBorder="1"/>
    <xf numFmtId="0" fontId="56" fillId="0" borderId="12" xfId="0" applyFont="1" applyBorder="1"/>
    <xf numFmtId="0" fontId="56" fillId="0" borderId="23" xfId="0" applyFont="1" applyBorder="1"/>
    <xf numFmtId="0" fontId="56" fillId="0" borderId="9" xfId="0" applyFont="1" applyBorder="1"/>
    <xf numFmtId="0" fontId="0" fillId="0" borderId="27" xfId="0" applyBorder="1"/>
    <xf numFmtId="0" fontId="0" fillId="0" borderId="28" xfId="0" applyBorder="1"/>
    <xf numFmtId="0" fontId="56" fillId="0" borderId="27" xfId="0" applyFont="1" applyBorder="1" applyAlignment="1">
      <alignment horizontal="right"/>
    </xf>
    <xf numFmtId="4" fontId="0" fillId="4" borderId="18" xfId="0" applyNumberFormat="1" applyFill="1" applyBorder="1" applyProtection="1">
      <protection locked="0"/>
    </xf>
    <xf numFmtId="4" fontId="0" fillId="4" borderId="12" xfId="0" applyNumberFormat="1" applyFill="1" applyBorder="1" applyProtection="1">
      <protection locked="0"/>
    </xf>
    <xf numFmtId="0" fontId="66" fillId="4" borderId="0" xfId="0" applyFont="1" applyFill="1"/>
    <xf numFmtId="10" fontId="0" fillId="4" borderId="23" xfId="0" applyNumberFormat="1" applyFill="1" applyBorder="1" applyProtection="1">
      <protection locked="0"/>
    </xf>
    <xf numFmtId="10" fontId="0" fillId="4" borderId="9" xfId="0" applyNumberFormat="1" applyFill="1" applyBorder="1" applyProtection="1">
      <protection locked="0"/>
    </xf>
    <xf numFmtId="4" fontId="0" fillId="0" borderId="19" xfId="0" applyNumberFormat="1" applyBorder="1"/>
    <xf numFmtId="4" fontId="0" fillId="0" borderId="0" xfId="0" applyNumberFormat="1"/>
    <xf numFmtId="0" fontId="66" fillId="0" borderId="0" xfId="0" applyFont="1"/>
    <xf numFmtId="0" fontId="56" fillId="0" borderId="0" xfId="0" applyFont="1" applyAlignment="1">
      <alignment horizontal="right"/>
    </xf>
    <xf numFmtId="4" fontId="0" fillId="0" borderId="29" xfId="0" applyNumberFormat="1" applyBorder="1"/>
    <xf numFmtId="4" fontId="0" fillId="0" borderId="30" xfId="0" applyNumberFormat="1" applyBorder="1"/>
    <xf numFmtId="4" fontId="0" fillId="0" borderId="31" xfId="0" applyNumberFormat="1" applyBorder="1"/>
    <xf numFmtId="4" fontId="0" fillId="0" borderId="32" xfId="0" applyNumberFormat="1" applyBorder="1"/>
    <xf numFmtId="0" fontId="56" fillId="0" borderId="1" xfId="0" applyFont="1" applyBorder="1" applyAlignment="1">
      <alignment horizontal="right" vertical="center" wrapText="1"/>
    </xf>
    <xf numFmtId="4" fontId="2" fillId="0" borderId="3" xfId="0" applyNumberFormat="1" applyFont="1" applyBorder="1" applyAlignment="1">
      <alignment horizontal="right" vertical="center"/>
    </xf>
    <xf numFmtId="4" fontId="2" fillId="0" borderId="1" xfId="0" applyNumberFormat="1" applyFont="1" applyBorder="1" applyAlignment="1">
      <alignment horizontal="right" vertical="center"/>
    </xf>
    <xf numFmtId="0" fontId="0" fillId="4" borderId="0" xfId="0" applyFill="1" applyAlignment="1">
      <alignment horizontal="center"/>
    </xf>
    <xf numFmtId="0" fontId="0" fillId="4" borderId="0" xfId="0" applyFill="1"/>
    <xf numFmtId="0" fontId="56" fillId="4" borderId="0" xfId="0" applyFont="1" applyFill="1"/>
    <xf numFmtId="0" fontId="2" fillId="0" borderId="0" xfId="0" applyFont="1" applyAlignment="1">
      <alignment horizontal="center"/>
    </xf>
    <xf numFmtId="0" fontId="2" fillId="0" borderId="0" xfId="0" applyFont="1" applyAlignment="1">
      <alignment horizontal="left"/>
    </xf>
    <xf numFmtId="0" fontId="68" fillId="0" borderId="0" xfId="0" applyFont="1"/>
    <xf numFmtId="0" fontId="69" fillId="0" borderId="0" xfId="0" applyFont="1"/>
    <xf numFmtId="0" fontId="0" fillId="5" borderId="0" xfId="0" applyFill="1"/>
    <xf numFmtId="1" fontId="0" fillId="5" borderId="0" xfId="0" applyNumberFormat="1" applyFill="1" applyAlignment="1">
      <alignment horizontal="center"/>
    </xf>
    <xf numFmtId="170" fontId="1" fillId="0" borderId="0" xfId="3" applyNumberFormat="1" applyFont="1"/>
    <xf numFmtId="170" fontId="70" fillId="0" borderId="0" xfId="0" applyNumberFormat="1" applyFont="1"/>
    <xf numFmtId="14" fontId="0" fillId="5" borderId="0" xfId="0" applyNumberFormat="1" applyFill="1"/>
    <xf numFmtId="14" fontId="69" fillId="0" borderId="0" xfId="0" applyNumberFormat="1" applyFont="1"/>
    <xf numFmtId="14" fontId="0" fillId="0" borderId="0" xfId="0" applyNumberFormat="1"/>
    <xf numFmtId="0" fontId="71" fillId="0" borderId="0" xfId="0" applyFont="1"/>
    <xf numFmtId="14" fontId="72" fillId="0" borderId="0" xfId="0" applyNumberFormat="1" applyFont="1"/>
    <xf numFmtId="0" fontId="0" fillId="6" borderId="8" xfId="0" applyFill="1" applyBorder="1" applyAlignment="1">
      <alignment horizontal="left" vertical="center" wrapText="1"/>
    </xf>
    <xf numFmtId="0" fontId="0" fillId="4" borderId="8" xfId="0" applyFill="1" applyBorder="1" applyAlignment="1">
      <alignment horizontal="left" vertical="center"/>
    </xf>
    <xf numFmtId="0" fontId="0" fillId="6" borderId="8" xfId="0" applyFill="1" applyBorder="1" applyAlignment="1">
      <alignment horizontal="left" vertical="center"/>
    </xf>
    <xf numFmtId="0" fontId="0" fillId="6" borderId="8" xfId="0" applyFill="1" applyBorder="1" applyAlignment="1">
      <alignment horizontal="left"/>
    </xf>
    <xf numFmtId="0" fontId="0" fillId="4" borderId="8" xfId="0" applyFill="1" applyBorder="1" applyAlignment="1">
      <alignment horizontal="left"/>
    </xf>
    <xf numFmtId="0" fontId="0" fillId="6" borderId="8" xfId="0" applyFill="1" applyBorder="1"/>
    <xf numFmtId="0" fontId="0" fillId="0" borderId="17" xfId="0" applyBorder="1" applyAlignment="1">
      <alignment horizontal="left"/>
    </xf>
    <xf numFmtId="0" fontId="0" fillId="7" borderId="22" xfId="0" applyFill="1" applyBorder="1" applyAlignment="1">
      <alignment horizontal="left"/>
    </xf>
    <xf numFmtId="0" fontId="0" fillId="0" borderId="16" xfId="0" applyBorder="1"/>
    <xf numFmtId="0" fontId="60" fillId="6" borderId="8" xfId="0" applyFont="1" applyFill="1" applyBorder="1" applyAlignment="1">
      <alignment horizontal="left"/>
    </xf>
    <xf numFmtId="0" fontId="0" fillId="6" borderId="8" xfId="0" applyFill="1" applyBorder="1" applyAlignment="1">
      <alignment wrapText="1"/>
    </xf>
    <xf numFmtId="0" fontId="0" fillId="6" borderId="8" xfId="0" applyFill="1" applyBorder="1" applyAlignment="1">
      <alignment vertical="center"/>
    </xf>
    <xf numFmtId="0" fontId="75" fillId="0" borderId="17" xfId="0" applyFont="1" applyBorder="1" applyAlignment="1">
      <alignment horizontal="left"/>
    </xf>
    <xf numFmtId="0" fontId="0" fillId="6" borderId="16" xfId="0" applyFill="1" applyBorder="1"/>
    <xf numFmtId="0" fontId="3" fillId="8" borderId="0" xfId="0" applyFont="1" applyFill="1"/>
    <xf numFmtId="43" fontId="14" fillId="2" borderId="23" xfId="1" applyFont="1" applyFill="1" applyBorder="1" applyProtection="1">
      <protection locked="0"/>
    </xf>
    <xf numFmtId="170" fontId="1" fillId="0" borderId="0" xfId="3" applyNumberFormat="1" applyFont="1" applyFill="1"/>
    <xf numFmtId="0" fontId="78" fillId="0" borderId="0" xfId="4" applyFont="1" applyAlignment="1">
      <alignment vertical="center"/>
    </xf>
    <xf numFmtId="0" fontId="80" fillId="9" borderId="0" xfId="4" applyFont="1" applyFill="1" applyAlignment="1">
      <alignment horizontal="left"/>
    </xf>
    <xf numFmtId="0" fontId="81" fillId="0" borderId="20" xfId="4" applyFont="1" applyBorder="1" applyAlignment="1">
      <alignment horizontal="center"/>
    </xf>
    <xf numFmtId="0" fontId="82" fillId="0" borderId="20" xfId="4" applyFont="1" applyBorder="1" applyAlignment="1">
      <alignment horizontal="center"/>
    </xf>
    <xf numFmtId="10" fontId="83" fillId="0" borderId="0" xfId="3" applyNumberFormat="1" applyFont="1" applyAlignment="1">
      <alignment horizontal="center"/>
    </xf>
    <xf numFmtId="10" fontId="84" fillId="0" borderId="0" xfId="3" applyNumberFormat="1" applyFont="1" applyAlignment="1" applyProtection="1">
      <alignment horizontal="center" vertical="center"/>
    </xf>
    <xf numFmtId="10" fontId="84" fillId="0" borderId="0" xfId="3" applyNumberFormat="1" applyFont="1" applyProtection="1"/>
    <xf numFmtId="0" fontId="6" fillId="0" borderId="0" xfId="4" applyFont="1" applyAlignment="1">
      <alignment horizontal="left" vertical="center"/>
    </xf>
    <xf numFmtId="4" fontId="86" fillId="0" borderId="0" xfId="1" applyNumberFormat="1" applyFont="1" applyBorder="1" applyAlignment="1" applyProtection="1">
      <alignment horizontal="right"/>
    </xf>
    <xf numFmtId="43" fontId="13" fillId="10" borderId="0" xfId="1" applyFont="1" applyFill="1"/>
    <xf numFmtId="14" fontId="13" fillId="10" borderId="0" xfId="4" applyNumberFormat="1" applyFont="1" applyFill="1" applyAlignment="1">
      <alignment horizontal="center" vertical="center"/>
    </xf>
    <xf numFmtId="0" fontId="86" fillId="10" borderId="0" xfId="4" applyFont="1" applyFill="1"/>
    <xf numFmtId="0" fontId="13" fillId="10" borderId="0" xfId="4" applyFont="1" applyFill="1" applyAlignment="1">
      <alignment horizontal="center" vertical="center"/>
    </xf>
    <xf numFmtId="0" fontId="6" fillId="0" borderId="0" xfId="4" applyFont="1" applyAlignment="1">
      <alignment horizontal="center" vertical="center"/>
    </xf>
    <xf numFmtId="16" fontId="0" fillId="0" borderId="0" xfId="0" applyNumberFormat="1"/>
    <xf numFmtId="14" fontId="78" fillId="0" borderId="2" xfId="4" applyNumberFormat="1" applyFont="1" applyBorder="1" applyAlignment="1">
      <alignment horizontal="center" vertical="center"/>
    </xf>
    <xf numFmtId="0" fontId="0" fillId="0" borderId="8" xfId="0" applyBorder="1" applyAlignment="1">
      <alignment horizontal="left" vertical="top" wrapText="1"/>
    </xf>
    <xf numFmtId="43" fontId="13" fillId="10" borderId="0" xfId="1" applyFont="1" applyFill="1" applyProtection="1">
      <protection locked="0"/>
    </xf>
    <xf numFmtId="14" fontId="13" fillId="10" borderId="0" xfId="4" applyNumberFormat="1" applyFont="1" applyFill="1" applyAlignment="1" applyProtection="1">
      <alignment horizontal="center" vertical="center"/>
      <protection locked="0"/>
    </xf>
    <xf numFmtId="43" fontId="13" fillId="10" borderId="0" xfId="1" applyFont="1" applyFill="1" applyBorder="1" applyAlignment="1" applyProtection="1">
      <alignment horizontal="right"/>
      <protection locked="0"/>
    </xf>
    <xf numFmtId="165" fontId="13" fillId="10" borderId="0" xfId="1" applyNumberFormat="1" applyFont="1" applyFill="1" applyBorder="1" applyAlignment="1" applyProtection="1">
      <alignment horizontal="right"/>
      <protection locked="0"/>
    </xf>
    <xf numFmtId="0" fontId="70" fillId="0" borderId="8" xfId="0" applyFont="1" applyBorder="1" applyAlignment="1">
      <alignment horizontal="left" vertical="center" wrapText="1"/>
    </xf>
    <xf numFmtId="165" fontId="85" fillId="0" borderId="0" xfId="1" applyNumberFormat="1" applyFont="1" applyBorder="1" applyAlignment="1" applyProtection="1">
      <alignment horizontal="left"/>
    </xf>
    <xf numFmtId="165" fontId="13" fillId="0" borderId="0" xfId="1" applyNumberFormat="1" applyFont="1" applyBorder="1" applyAlignment="1" applyProtection="1">
      <alignment horizontal="center"/>
    </xf>
    <xf numFmtId="10" fontId="29" fillId="0" borderId="0" xfId="3" applyNumberFormat="1" applyFont="1" applyAlignment="1">
      <alignment horizontal="right" vertical="center"/>
    </xf>
    <xf numFmtId="0" fontId="23" fillId="9" borderId="0" xfId="4" applyFont="1" applyFill="1" applyAlignment="1">
      <alignment horizontal="center"/>
    </xf>
    <xf numFmtId="0" fontId="23" fillId="9" borderId="0" xfId="4" applyFont="1" applyFill="1" applyAlignment="1">
      <alignment horizontal="right"/>
    </xf>
    <xf numFmtId="0" fontId="89" fillId="0" borderId="0" xfId="4" applyFont="1" applyAlignment="1">
      <alignment horizontal="left"/>
    </xf>
    <xf numFmtId="43" fontId="15" fillId="0" borderId="0" xfId="1" applyFont="1" applyAlignment="1">
      <alignment horizontal="left"/>
    </xf>
    <xf numFmtId="0" fontId="90" fillId="0" borderId="0" xfId="4" applyFont="1" applyAlignment="1">
      <alignment horizontal="center"/>
    </xf>
    <xf numFmtId="43" fontId="91" fillId="0" borderId="0" xfId="1" applyFont="1" applyFill="1" applyAlignment="1" applyProtection="1">
      <alignment horizontal="right" vertical="center"/>
    </xf>
    <xf numFmtId="9" fontId="14" fillId="2" borderId="8" xfId="3" applyFont="1" applyFill="1" applyBorder="1" applyProtection="1">
      <protection locked="0"/>
    </xf>
    <xf numFmtId="0" fontId="50" fillId="0" borderId="0" xfId="4" applyFont="1" applyAlignment="1">
      <alignment vertical="center"/>
    </xf>
    <xf numFmtId="7" fontId="14" fillId="2" borderId="8" xfId="4" applyNumberFormat="1" applyFont="1" applyFill="1" applyBorder="1" applyAlignment="1">
      <alignment horizontal="left"/>
    </xf>
    <xf numFmtId="49" fontId="14" fillId="2" borderId="8" xfId="4" applyNumberFormat="1" applyFont="1" applyFill="1" applyBorder="1" applyAlignment="1">
      <alignment horizontal="left"/>
    </xf>
    <xf numFmtId="43" fontId="14" fillId="2" borderId="8" xfId="1" applyFont="1" applyFill="1" applyBorder="1" applyProtection="1"/>
    <xf numFmtId="9" fontId="14" fillId="2" borderId="8" xfId="3" applyFont="1" applyFill="1" applyBorder="1" applyProtection="1"/>
    <xf numFmtId="43" fontId="14" fillId="2" borderId="8" xfId="1" applyFont="1" applyFill="1" applyBorder="1" applyAlignment="1" applyProtection="1">
      <alignment horizontal="center"/>
    </xf>
    <xf numFmtId="44" fontId="9" fillId="2" borderId="1" xfId="2" applyFont="1" applyFill="1" applyBorder="1" applyProtection="1"/>
    <xf numFmtId="43" fontId="6" fillId="2" borderId="8" xfId="1" applyFont="1" applyFill="1" applyBorder="1" applyProtection="1"/>
    <xf numFmtId="14" fontId="11" fillId="0" borderId="0" xfId="4" applyNumberFormat="1" applyFont="1" applyAlignment="1">
      <alignment horizontal="left"/>
    </xf>
    <xf numFmtId="43" fontId="6" fillId="0" borderId="0" xfId="1" applyFont="1" applyAlignment="1" applyProtection="1">
      <alignment horizontal="center" vertical="center"/>
    </xf>
    <xf numFmtId="43" fontId="6" fillId="0" borderId="0" xfId="1" applyFont="1" applyAlignment="1" applyProtection="1">
      <alignment vertical="center"/>
    </xf>
    <xf numFmtId="169" fontId="14" fillId="2" borderId="8" xfId="4" applyNumberFormat="1" applyFont="1" applyFill="1" applyBorder="1" applyAlignment="1">
      <alignment horizontal="left"/>
    </xf>
    <xf numFmtId="43" fontId="14" fillId="2" borderId="23" xfId="1" applyFont="1" applyFill="1" applyBorder="1" applyProtection="1"/>
    <xf numFmtId="43" fontId="13" fillId="0" borderId="0" xfId="1" applyFont="1" applyFill="1" applyBorder="1" applyAlignment="1" applyProtection="1">
      <protection locked="0"/>
    </xf>
    <xf numFmtId="9" fontId="0" fillId="5" borderId="0" xfId="3" applyFont="1" applyFill="1" applyAlignment="1">
      <alignment horizontal="center"/>
    </xf>
    <xf numFmtId="9" fontId="14" fillId="0" borderId="8" xfId="3" applyFont="1" applyFill="1" applyBorder="1" applyProtection="1"/>
    <xf numFmtId="10" fontId="13" fillId="0" borderId="0" xfId="3" applyNumberFormat="1" applyFont="1" applyFill="1" applyBorder="1" applyAlignment="1" applyProtection="1">
      <alignment horizontal="center"/>
    </xf>
    <xf numFmtId="0" fontId="14" fillId="2" borderId="8" xfId="4" applyFont="1" applyFill="1" applyBorder="1" applyAlignment="1">
      <alignment horizontal="center"/>
    </xf>
    <xf numFmtId="14" fontId="14" fillId="2" borderId="8" xfId="4" applyNumberFormat="1" applyFont="1" applyFill="1" applyBorder="1" applyAlignment="1">
      <alignment horizontal="center"/>
    </xf>
    <xf numFmtId="10" fontId="9" fillId="2" borderId="17" xfId="3" applyNumberFormat="1" applyFont="1" applyFill="1" applyBorder="1" applyAlignment="1" applyProtection="1">
      <alignment horizontal="center"/>
    </xf>
    <xf numFmtId="14" fontId="9" fillId="2" borderId="8" xfId="3" applyNumberFormat="1" applyFont="1" applyFill="1" applyBorder="1" applyAlignment="1" applyProtection="1">
      <alignment horizontal="center"/>
    </xf>
    <xf numFmtId="1" fontId="9" fillId="2" borderId="8" xfId="3" applyNumberFormat="1" applyFont="1" applyFill="1" applyBorder="1" applyAlignment="1" applyProtection="1">
      <alignment horizontal="center"/>
    </xf>
    <xf numFmtId="14" fontId="9" fillId="2" borderId="8" xfId="3" applyNumberFormat="1" applyFont="1" applyFill="1" applyBorder="1" applyAlignment="1" applyProtection="1">
      <alignment horizontal="right"/>
    </xf>
    <xf numFmtId="0" fontId="26" fillId="0" borderId="0" xfId="4" applyFont="1"/>
    <xf numFmtId="165" fontId="13" fillId="0" borderId="0" xfId="1" applyNumberFormat="1" applyFont="1" applyBorder="1" applyAlignment="1" applyProtection="1">
      <alignment horizontal="right"/>
    </xf>
    <xf numFmtId="37" fontId="6" fillId="0" borderId="0" xfId="4" applyNumberFormat="1" applyFont="1" applyAlignment="1">
      <alignment horizontal="center"/>
    </xf>
    <xf numFmtId="10" fontId="13" fillId="0" borderId="0" xfId="3" applyNumberFormat="1" applyFont="1" applyFill="1" applyBorder="1" applyAlignment="1">
      <alignment horizontal="center"/>
    </xf>
    <xf numFmtId="43" fontId="13" fillId="0" borderId="0" xfId="1" applyFont="1" applyFill="1" applyBorder="1" applyAlignment="1" applyProtection="1"/>
    <xf numFmtId="43" fontId="6" fillId="0" borderId="0" xfId="1" applyFont="1" applyAlignment="1"/>
    <xf numFmtId="0" fontId="77" fillId="0" borderId="16" xfId="0" applyFont="1" applyBorder="1" applyAlignment="1">
      <alignment horizontal="center"/>
    </xf>
    <xf numFmtId="0" fontId="77" fillId="0" borderId="22" xfId="0" applyFont="1" applyBorder="1" applyAlignment="1">
      <alignment horizontal="center"/>
    </xf>
    <xf numFmtId="0" fontId="77" fillId="0" borderId="17" xfId="0" applyFont="1" applyBorder="1" applyAlignment="1">
      <alignment horizontal="center"/>
    </xf>
    <xf numFmtId="0" fontId="73" fillId="0" borderId="16" xfId="0" applyFont="1" applyBorder="1" applyAlignment="1">
      <alignment wrapText="1"/>
    </xf>
    <xf numFmtId="0" fontId="73" fillId="0" borderId="22" xfId="0" applyFont="1" applyBorder="1" applyAlignment="1">
      <alignment wrapText="1"/>
    </xf>
    <xf numFmtId="0" fontId="73" fillId="0" borderId="17" xfId="0" applyFont="1" applyBorder="1" applyAlignment="1">
      <alignment wrapText="1"/>
    </xf>
    <xf numFmtId="0" fontId="88" fillId="0" borderId="16" xfId="0" applyFont="1" applyBorder="1" applyAlignment="1">
      <alignment horizontal="left" vertical="top" wrapText="1"/>
    </xf>
    <xf numFmtId="0" fontId="88" fillId="0" borderId="22" xfId="0" applyFont="1" applyBorder="1" applyAlignment="1">
      <alignment horizontal="left" vertical="top" wrapText="1"/>
    </xf>
    <xf numFmtId="0" fontId="88" fillId="0" borderId="17" xfId="0" applyFont="1" applyBorder="1" applyAlignment="1">
      <alignment horizontal="left" vertical="top"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0" fillId="0" borderId="17" xfId="0" applyBorder="1" applyAlignment="1">
      <alignment horizontal="left" vertical="top" wrapText="1"/>
    </xf>
    <xf numFmtId="0" fontId="51" fillId="0" borderId="24"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1" fontId="55" fillId="0" borderId="0" xfId="0" applyNumberFormat="1" applyFont="1" applyAlignment="1">
      <alignment horizontal="center"/>
    </xf>
    <xf numFmtId="0" fontId="56" fillId="0" borderId="16" xfId="0" applyFont="1" applyBorder="1" applyAlignment="1" applyProtection="1">
      <alignment horizontal="left"/>
      <protection locked="0"/>
    </xf>
    <xf numFmtId="0" fontId="56" fillId="0" borderId="22" xfId="0" applyFont="1" applyBorder="1" applyAlignment="1" applyProtection="1">
      <alignment horizontal="left"/>
      <protection locked="0"/>
    </xf>
    <xf numFmtId="0" fontId="56" fillId="0" borderId="17" xfId="0" applyFont="1" applyBorder="1" applyAlignment="1" applyProtection="1">
      <alignment horizontal="left"/>
      <protection locked="0"/>
    </xf>
    <xf numFmtId="0" fontId="2" fillId="0" borderId="0" xfId="0" applyFont="1" applyAlignment="1">
      <alignment horizontal="left" vertical="center" wrapText="1"/>
    </xf>
    <xf numFmtId="0" fontId="0" fillId="4" borderId="0" xfId="0" applyFill="1" applyAlignment="1">
      <alignment horizontal="center"/>
    </xf>
    <xf numFmtId="0" fontId="26" fillId="0" borderId="0" xfId="4" applyFont="1" applyAlignment="1">
      <alignment horizontal="center"/>
    </xf>
    <xf numFmtId="165" fontId="16" fillId="0" borderId="0" xfId="1" applyNumberFormat="1" applyFont="1" applyBorder="1" applyAlignment="1">
      <alignment horizontal="center"/>
    </xf>
    <xf numFmtId="0" fontId="9" fillId="0" borderId="0" xfId="4" applyFont="1" applyAlignment="1">
      <alignment horizontal="right"/>
    </xf>
    <xf numFmtId="0" fontId="11" fillId="2" borderId="3" xfId="4" applyFont="1" applyFill="1" applyBorder="1" applyAlignment="1">
      <alignment horizontal="center" vertical="center"/>
    </xf>
    <xf numFmtId="0" fontId="11" fillId="2" borderId="4" xfId="4" applyFont="1" applyFill="1" applyBorder="1" applyAlignment="1">
      <alignment horizontal="center" vertical="center"/>
    </xf>
    <xf numFmtId="0" fontId="11" fillId="2" borderId="5" xfId="4" applyFont="1" applyFill="1" applyBorder="1" applyAlignment="1">
      <alignment horizontal="center" vertical="center"/>
    </xf>
    <xf numFmtId="0" fontId="12" fillId="0" borderId="7" xfId="4" applyFont="1" applyBorder="1" applyAlignment="1">
      <alignment horizontal="center"/>
    </xf>
    <xf numFmtId="49" fontId="24" fillId="2" borderId="11" xfId="1" applyNumberFormat="1" applyFont="1" applyFill="1" applyBorder="1" applyAlignment="1" applyProtection="1">
      <alignment horizontal="left" vertical="center"/>
      <protection locked="0"/>
    </xf>
    <xf numFmtId="49" fontId="24" fillId="2" borderId="12" xfId="1" applyNumberFormat="1" applyFont="1" applyFill="1" applyBorder="1" applyAlignment="1" applyProtection="1">
      <alignment horizontal="left" vertical="center"/>
      <protection locked="0"/>
    </xf>
    <xf numFmtId="49" fontId="24" fillId="2" borderId="13" xfId="1" applyNumberFormat="1" applyFont="1" applyFill="1" applyBorder="1" applyAlignment="1" applyProtection="1">
      <alignment horizontal="left" vertical="center"/>
      <protection locked="0"/>
    </xf>
    <xf numFmtId="49" fontId="24" fillId="2" borderId="14" xfId="1" applyNumberFormat="1" applyFont="1" applyFill="1" applyBorder="1" applyAlignment="1" applyProtection="1">
      <alignment horizontal="left" vertical="center"/>
      <protection locked="0"/>
    </xf>
    <xf numFmtId="49" fontId="24" fillId="2" borderId="9" xfId="1" applyNumberFormat="1" applyFont="1" applyFill="1" applyBorder="1" applyAlignment="1" applyProtection="1">
      <alignment horizontal="left" vertical="center"/>
      <protection locked="0"/>
    </xf>
    <xf numFmtId="49" fontId="24" fillId="2" borderId="15" xfId="1" applyNumberFormat="1" applyFont="1" applyFill="1" applyBorder="1" applyAlignment="1" applyProtection="1">
      <alignment horizontal="left" vertical="center"/>
      <protection locked="0"/>
    </xf>
    <xf numFmtId="0" fontId="50" fillId="11" borderId="0" xfId="4" applyFont="1" applyFill="1" applyAlignment="1">
      <alignment horizontal="center" vertical="center"/>
    </xf>
    <xf numFmtId="49" fontId="24" fillId="2" borderId="11" xfId="1" applyNumberFormat="1" applyFont="1" applyFill="1" applyBorder="1" applyAlignment="1" applyProtection="1">
      <alignment horizontal="left" vertical="center"/>
    </xf>
    <xf numFmtId="49" fontId="24" fillId="2" borderId="12" xfId="1" applyNumberFormat="1" applyFont="1" applyFill="1" applyBorder="1" applyAlignment="1" applyProtection="1">
      <alignment horizontal="left" vertical="center"/>
    </xf>
    <xf numFmtId="49" fontId="24" fillId="2" borderId="13" xfId="1" applyNumberFormat="1" applyFont="1" applyFill="1" applyBorder="1" applyAlignment="1" applyProtection="1">
      <alignment horizontal="left" vertical="center"/>
    </xf>
    <xf numFmtId="49" fontId="24" fillId="2" borderId="14" xfId="1" applyNumberFormat="1" applyFont="1" applyFill="1" applyBorder="1" applyAlignment="1" applyProtection="1">
      <alignment horizontal="left" vertical="center"/>
    </xf>
    <xf numFmtId="49" fontId="24" fillId="2" borderId="9" xfId="1" applyNumberFormat="1" applyFont="1" applyFill="1" applyBorder="1" applyAlignment="1" applyProtection="1">
      <alignment horizontal="left" vertical="center"/>
    </xf>
    <xf numFmtId="49" fontId="24" fillId="2" borderId="15" xfId="1" applyNumberFormat="1" applyFont="1" applyFill="1" applyBorder="1" applyAlignment="1" applyProtection="1">
      <alignment horizontal="left" vertical="center"/>
    </xf>
  </cellXfs>
  <cellStyles count="5">
    <cellStyle name="Comma" xfId="1" builtinId="3"/>
    <cellStyle name="Currency" xfId="2" builtinId="4"/>
    <cellStyle name="Normal" xfId="0" builtinId="0"/>
    <cellStyle name="Normal_Extra Compensation for AY 2004 A-G" xfId="4" xr:uid="{00000000-0005-0000-0000-000003000000}"/>
    <cellStyle name="Percent" xfId="3" builtinId="5"/>
  </cellStyles>
  <dxfs count="2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patternType="solid">
          <bgColor indexed="10"/>
        </patternFill>
      </fill>
    </dxf>
    <dxf>
      <font>
        <condense val="0"/>
        <extend val="0"/>
        <color indexed="10"/>
      </font>
    </dxf>
    <dxf>
      <fill>
        <patternFill>
          <bgColor rgb="FFFF0000"/>
        </patternFill>
      </fill>
    </dxf>
    <dxf>
      <font>
        <b/>
        <i val="0"/>
        <condense val="0"/>
        <extend val="0"/>
        <color indexed="9"/>
      </font>
      <fill>
        <patternFill patternType="solid">
          <bgColor indexed="10"/>
        </patternFill>
      </fill>
    </dxf>
    <dxf>
      <font>
        <b/>
        <i val="0"/>
        <condense val="0"/>
        <extend val="0"/>
        <color indexed="9"/>
      </font>
      <fill>
        <patternFill patternType="solid">
          <bgColor indexed="10"/>
        </patternFill>
      </fill>
    </dxf>
    <dxf>
      <font>
        <b/>
        <i val="0"/>
        <condense val="0"/>
        <extend val="0"/>
        <color indexed="10"/>
      </font>
    </dxf>
    <dxf>
      <font>
        <b/>
        <i val="0"/>
        <condense val="0"/>
        <extend val="0"/>
        <color indexed="10"/>
      </font>
    </dxf>
    <dxf>
      <fill>
        <patternFill>
          <bgColor rgb="FFFF0000"/>
        </patternFill>
      </fill>
    </dxf>
    <dxf>
      <fill>
        <patternFill>
          <bgColor rgb="FF92D050"/>
        </patternFill>
      </fill>
    </dxf>
    <dxf>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patternType="solid">
          <bgColor indexed="10"/>
        </patternFill>
      </fill>
    </dxf>
    <dxf>
      <font>
        <condense val="0"/>
        <extend val="0"/>
        <color indexed="10"/>
      </font>
    </dxf>
    <dxf>
      <fill>
        <patternFill>
          <bgColor rgb="FFFF0000"/>
        </patternFill>
      </fill>
    </dxf>
    <dxf>
      <font>
        <b/>
        <i val="0"/>
        <condense val="0"/>
        <extend val="0"/>
        <color indexed="9"/>
      </font>
      <fill>
        <patternFill patternType="solid">
          <bgColor indexed="10"/>
        </patternFill>
      </fill>
    </dxf>
    <dxf>
      <font>
        <b/>
        <i val="0"/>
        <condense val="0"/>
        <extend val="0"/>
        <color indexed="9"/>
      </font>
      <fill>
        <patternFill patternType="solid">
          <bgColor indexed="10"/>
        </patternFill>
      </fill>
    </dxf>
    <dxf>
      <font>
        <b/>
        <i val="0"/>
        <condense val="0"/>
        <extend val="0"/>
        <color indexed="10"/>
      </font>
    </dxf>
    <dxf>
      <font>
        <b/>
        <i val="0"/>
        <condense val="0"/>
        <extend val="0"/>
        <color indexed="10"/>
      </font>
    </dxf>
    <dxf>
      <fill>
        <patternFill>
          <bgColor rgb="FFFF0000"/>
        </patternFill>
      </fill>
    </dxf>
    <dxf>
      <fill>
        <patternFill>
          <bgColor rgb="FF92D0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7</xdr:row>
      <xdr:rowOff>218623</xdr:rowOff>
    </xdr:from>
    <xdr:to>
      <xdr:col>13</xdr:col>
      <xdr:colOff>342901</xdr:colOff>
      <xdr:row>7</xdr:row>
      <xdr:rowOff>752777</xdr:rowOff>
    </xdr:to>
    <xdr:pic>
      <xdr:nvPicPr>
        <xdr:cNvPr id="4" name="Picture 3">
          <a:extLst>
            <a:ext uri="{FF2B5EF4-FFF2-40B4-BE49-F238E27FC236}">
              <a16:creationId xmlns:a16="http://schemas.microsoft.com/office/drawing/2014/main" id="{FA5E5540-9915-4314-A6C1-22635380E30D}"/>
            </a:ext>
          </a:extLst>
        </xdr:cNvPr>
        <xdr:cNvPicPr>
          <a:picLocks noChangeAspect="1"/>
        </xdr:cNvPicPr>
      </xdr:nvPicPr>
      <xdr:blipFill rotWithShape="1">
        <a:blip xmlns:r="http://schemas.openxmlformats.org/officeDocument/2006/relationships" r:embed="rId1"/>
        <a:srcRect r="8720"/>
        <a:stretch/>
      </xdr:blipFill>
      <xdr:spPr>
        <a:xfrm>
          <a:off x="10639425" y="1628323"/>
          <a:ext cx="5114926" cy="53415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5</xdr:col>
      <xdr:colOff>85726</xdr:colOff>
      <xdr:row>8</xdr:row>
      <xdr:rowOff>67080</xdr:rowOff>
    </xdr:from>
    <xdr:to>
      <xdr:col>13</xdr:col>
      <xdr:colOff>295276</xdr:colOff>
      <xdr:row>8</xdr:row>
      <xdr:rowOff>963762</xdr:rowOff>
    </xdr:to>
    <xdr:pic>
      <xdr:nvPicPr>
        <xdr:cNvPr id="6" name="Picture 5">
          <a:extLst>
            <a:ext uri="{FF2B5EF4-FFF2-40B4-BE49-F238E27FC236}">
              <a16:creationId xmlns:a16="http://schemas.microsoft.com/office/drawing/2014/main" id="{7A2186B2-E7F3-4E13-AF72-8AA2C3CC570F}"/>
            </a:ext>
          </a:extLst>
        </xdr:cNvPr>
        <xdr:cNvPicPr>
          <a:picLocks noChangeAspect="1"/>
        </xdr:cNvPicPr>
      </xdr:nvPicPr>
      <xdr:blipFill>
        <a:blip xmlns:r="http://schemas.openxmlformats.org/officeDocument/2006/relationships" r:embed="rId2"/>
        <a:stretch>
          <a:fillRect/>
        </a:stretch>
      </xdr:blipFill>
      <xdr:spPr>
        <a:xfrm>
          <a:off x="10620376" y="2429280"/>
          <a:ext cx="5086350" cy="89668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4</xdr:col>
      <xdr:colOff>180975</xdr:colOff>
      <xdr:row>17</xdr:row>
      <xdr:rowOff>38100</xdr:rowOff>
    </xdr:from>
    <xdr:to>
      <xdr:col>12</xdr:col>
      <xdr:colOff>569004</xdr:colOff>
      <xdr:row>17</xdr:row>
      <xdr:rowOff>523876</xdr:rowOff>
    </xdr:to>
    <xdr:pic>
      <xdr:nvPicPr>
        <xdr:cNvPr id="7" name="Picture 6">
          <a:extLst>
            <a:ext uri="{FF2B5EF4-FFF2-40B4-BE49-F238E27FC236}">
              <a16:creationId xmlns:a16="http://schemas.microsoft.com/office/drawing/2014/main" id="{C1AF948E-8D0F-4F60-9A81-FFE8E3831FE7}"/>
            </a:ext>
          </a:extLst>
        </xdr:cNvPr>
        <xdr:cNvPicPr>
          <a:picLocks noChangeAspect="1"/>
        </xdr:cNvPicPr>
      </xdr:nvPicPr>
      <xdr:blipFill>
        <a:blip xmlns:r="http://schemas.openxmlformats.org/officeDocument/2006/relationships" r:embed="rId3"/>
        <a:stretch>
          <a:fillRect/>
        </a:stretch>
      </xdr:blipFill>
      <xdr:spPr>
        <a:xfrm>
          <a:off x="9353550" y="7429500"/>
          <a:ext cx="6093504" cy="48577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19</xdr:row>
      <xdr:rowOff>144780</xdr:rowOff>
    </xdr:from>
    <xdr:to>
      <xdr:col>8</xdr:col>
      <xdr:colOff>426720</xdr:colOff>
      <xdr:row>21</xdr:row>
      <xdr:rowOff>7620</xdr:rowOff>
    </xdr:to>
    <xdr:pic>
      <xdr:nvPicPr>
        <xdr:cNvPr id="2" name="Picture 6" descr="image00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2160" y="3764280"/>
          <a:ext cx="252984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rrelvs\AppData\Local\Microsoft\Windows\Temporary%20Internet%20Files\Content.Outlook\H0L9BIUD\DRAFT%202011AY%20EXC%20Calculation%20Template%20201009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ngruhjg\Desktop\2015AY%20EXC%20Calculation%20Trial%20R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Lookup"/>
    </sheetNames>
    <sheetDataSet>
      <sheetData sheetId="0">
        <row r="5">
          <cell r="L5" t="str">
            <v>ODOT</v>
          </cell>
        </row>
        <row r="6">
          <cell r="L6" t="str">
            <v>NSF</v>
          </cell>
        </row>
        <row r="7">
          <cell r="L7" t="str">
            <v>OCDO</v>
          </cell>
        </row>
        <row r="8">
          <cell r="L8" t="str">
            <v>NIH1</v>
          </cell>
        </row>
        <row r="9">
          <cell r="L9" t="str">
            <v>NIH2</v>
          </cell>
        </row>
        <row r="10">
          <cell r="L10" t="str">
            <v>NIH3</v>
          </cell>
        </row>
        <row r="11">
          <cell r="L11" t="str">
            <v>Regular (All Other)</v>
          </cell>
        </row>
        <row r="18">
          <cell r="B18">
            <v>1</v>
          </cell>
        </row>
        <row r="19">
          <cell r="B19">
            <v>2</v>
          </cell>
        </row>
        <row r="20">
          <cell r="B20">
            <v>3</v>
          </cell>
        </row>
        <row r="21">
          <cell r="B21">
            <v>4</v>
          </cell>
        </row>
      </sheetData>
      <sheetData sheetId="1">
        <row r="2">
          <cell r="A2" t="str">
            <v>Summer Break - September</v>
          </cell>
          <cell r="F2" t="str">
            <v>Summer Break - September</v>
          </cell>
        </row>
        <row r="3">
          <cell r="A3" t="str">
            <v>Winter Break</v>
          </cell>
          <cell r="F3" t="str">
            <v>Pre-Summer Break</v>
          </cell>
        </row>
        <row r="4">
          <cell r="A4" t="str">
            <v>Spring Break</v>
          </cell>
          <cell r="F4" t="str">
            <v>Summer Break - June</v>
          </cell>
        </row>
        <row r="5">
          <cell r="A5" t="str">
            <v>Pre-Summer Break</v>
          </cell>
          <cell r="F5" t="str">
            <v>Summer Break - July</v>
          </cell>
        </row>
        <row r="6">
          <cell r="A6" t="str">
            <v>Summer Break - June</v>
          </cell>
          <cell r="F6" t="str">
            <v>Summer Break - August</v>
          </cell>
        </row>
        <row r="7">
          <cell r="A7" t="str">
            <v>Summer Break - July</v>
          </cell>
          <cell r="F7" t="str">
            <v>Non-Traditional Break Period</v>
          </cell>
        </row>
        <row r="8">
          <cell r="A8" t="str">
            <v>Summer Break - August</v>
          </cell>
        </row>
        <row r="9">
          <cell r="A9" t="str">
            <v>Non-Traditional Break Period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EXC Calculator"/>
      <sheetName val="EXC Calculator-Sample"/>
      <sheetName val="NSF-Prior_to_1-5-2009"/>
      <sheetName val="EXC PCR INITIATOR CHECK-LIST"/>
      <sheetName val="Lookup"/>
      <sheetName val="Holidays"/>
    </sheetNames>
    <sheetDataSet>
      <sheetData sheetId="0" refreshError="1"/>
      <sheetData sheetId="1"/>
      <sheetData sheetId="2" refreshError="1"/>
      <sheetData sheetId="3" refreshError="1"/>
      <sheetData sheetId="4"/>
      <sheetData sheetId="5">
        <row r="2">
          <cell r="A2" t="str">
            <v>PreFall Break</v>
          </cell>
        </row>
        <row r="3">
          <cell r="A3" t="str">
            <v>Fall Break</v>
          </cell>
        </row>
        <row r="4">
          <cell r="A4" t="str">
            <v>Spring Break</v>
          </cell>
        </row>
        <row r="5">
          <cell r="A5" t="str">
            <v>PreSummer Break</v>
          </cell>
        </row>
        <row r="6">
          <cell r="A6" t="str">
            <v>Summer Break - May</v>
          </cell>
        </row>
        <row r="7">
          <cell r="A7" t="str">
            <v>Summer Break - June</v>
          </cell>
        </row>
        <row r="8">
          <cell r="A8" t="str">
            <v>Summer Break - July</v>
          </cell>
        </row>
        <row r="9">
          <cell r="A9" t="str">
            <v>Summer Break - August</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32"/>
  <sheetViews>
    <sheetView showGridLines="0" zoomScaleNormal="100" workbookViewId="0">
      <selection activeCell="D12" sqref="D12"/>
    </sheetView>
  </sheetViews>
  <sheetFormatPr defaultRowHeight="15"/>
  <cols>
    <col min="1" max="1" width="1.85546875" customWidth="1"/>
    <col min="2" max="2" width="12.28515625" customWidth="1"/>
    <col min="3" max="3" width="33.5703125" customWidth="1"/>
    <col min="4" max="4" width="89.85546875" customWidth="1"/>
    <col min="5" max="5" width="21.5703125" customWidth="1"/>
  </cols>
  <sheetData>
    <row r="1" spans="2:14" ht="23.25" customHeight="1">
      <c r="B1" s="295" t="s">
        <v>240</v>
      </c>
      <c r="C1" s="296"/>
      <c r="D1" s="297"/>
    </row>
    <row r="2" spans="2:14">
      <c r="B2" s="231" t="s">
        <v>239</v>
      </c>
      <c r="C2" s="231" t="s">
        <v>238</v>
      </c>
      <c r="D2" s="231" t="s">
        <v>237</v>
      </c>
    </row>
    <row r="3" spans="2:14">
      <c r="B3" s="222" t="s">
        <v>236</v>
      </c>
      <c r="C3" s="221" t="s">
        <v>235</v>
      </c>
      <c r="D3" s="220" t="s">
        <v>234</v>
      </c>
    </row>
    <row r="4" spans="2:14">
      <c r="B4" s="222" t="s">
        <v>233</v>
      </c>
      <c r="C4" s="221" t="s">
        <v>232</v>
      </c>
      <c r="D4" s="220" t="s">
        <v>231</v>
      </c>
    </row>
    <row r="5" spans="2:14">
      <c r="B5" s="222" t="s">
        <v>230</v>
      </c>
      <c r="C5" s="221" t="s">
        <v>229</v>
      </c>
      <c r="D5" s="220" t="s">
        <v>228</v>
      </c>
    </row>
    <row r="6" spans="2:14" ht="13.15" customHeight="1">
      <c r="B6" s="298"/>
      <c r="C6" s="299"/>
      <c r="D6" s="300"/>
    </row>
    <row r="7" spans="2:14">
      <c r="B7" s="222" t="s">
        <v>227</v>
      </c>
      <c r="C7" s="221" t="s">
        <v>226</v>
      </c>
      <c r="D7" s="220" t="s">
        <v>225</v>
      </c>
    </row>
    <row r="8" spans="2:14" ht="75">
      <c r="B8" s="228" t="s">
        <v>224</v>
      </c>
      <c r="C8" s="218" t="s">
        <v>223</v>
      </c>
      <c r="D8" s="217" t="s">
        <v>244</v>
      </c>
      <c r="E8" s="250" t="s">
        <v>246</v>
      </c>
    </row>
    <row r="9" spans="2:14" ht="81" customHeight="1">
      <c r="B9" s="228" t="s">
        <v>222</v>
      </c>
      <c r="C9" s="218" t="s">
        <v>221</v>
      </c>
      <c r="D9" s="217" t="s">
        <v>256</v>
      </c>
      <c r="E9" s="250" t="s">
        <v>245</v>
      </c>
    </row>
    <row r="10" spans="2:14" ht="44.25" customHeight="1">
      <c r="B10" s="230" t="s">
        <v>220</v>
      </c>
      <c r="C10" s="221" t="s">
        <v>219</v>
      </c>
      <c r="D10" s="217" t="s">
        <v>251</v>
      </c>
      <c r="E10" s="255" t="s">
        <v>252</v>
      </c>
    </row>
    <row r="11" spans="2:14" ht="13.5" customHeight="1">
      <c r="B11" s="225"/>
      <c r="D11" s="229"/>
    </row>
    <row r="12" spans="2:14" ht="94.5" customHeight="1">
      <c r="B12" s="219" t="s">
        <v>218</v>
      </c>
      <c r="C12" s="218" t="s">
        <v>1</v>
      </c>
      <c r="D12" s="217" t="s">
        <v>253</v>
      </c>
      <c r="E12" s="304" t="s">
        <v>254</v>
      </c>
      <c r="F12" s="305"/>
      <c r="G12" s="305"/>
      <c r="H12" s="305"/>
      <c r="I12" s="305"/>
      <c r="J12" s="305"/>
      <c r="K12" s="305"/>
      <c r="L12" s="306"/>
    </row>
    <row r="13" spans="2:14" ht="11.25" customHeight="1">
      <c r="B13" s="225"/>
      <c r="C13" s="224"/>
      <c r="D13" s="223"/>
    </row>
    <row r="14" spans="2:14">
      <c r="B14" s="222" t="s">
        <v>247</v>
      </c>
      <c r="C14" s="221" t="s">
        <v>217</v>
      </c>
      <c r="D14" s="220" t="s">
        <v>216</v>
      </c>
    </row>
    <row r="15" spans="2:14" ht="75" customHeight="1">
      <c r="B15" s="228" t="s">
        <v>248</v>
      </c>
      <c r="C15" s="218" t="s">
        <v>215</v>
      </c>
      <c r="D15" s="217" t="s">
        <v>214</v>
      </c>
      <c r="E15" s="301" t="s">
        <v>255</v>
      </c>
      <c r="F15" s="302"/>
      <c r="G15" s="302"/>
      <c r="H15" s="302"/>
      <c r="I15" s="302"/>
      <c r="J15" s="302"/>
      <c r="K15" s="302"/>
      <c r="L15" s="302"/>
      <c r="M15" s="302"/>
      <c r="N15" s="303"/>
    </row>
    <row r="16" spans="2:14">
      <c r="B16" s="222" t="s">
        <v>249</v>
      </c>
      <c r="C16" s="221" t="s">
        <v>35</v>
      </c>
      <c r="D16" s="220" t="s">
        <v>213</v>
      </c>
    </row>
    <row r="17" spans="2:12" ht="46.5" customHeight="1">
      <c r="B17" s="228" t="s">
        <v>250</v>
      </c>
      <c r="C17" s="218" t="s">
        <v>37</v>
      </c>
      <c r="D17" s="217" t="s">
        <v>243</v>
      </c>
      <c r="E17" s="304" t="s">
        <v>266</v>
      </c>
      <c r="F17" s="305"/>
      <c r="G17" s="305"/>
      <c r="H17" s="305"/>
      <c r="I17" s="305"/>
      <c r="J17" s="305"/>
      <c r="K17" s="305"/>
      <c r="L17" s="306"/>
    </row>
    <row r="18" spans="2:12" ht="46.5" customHeight="1">
      <c r="B18" s="227" t="s">
        <v>212</v>
      </c>
      <c r="C18" s="221" t="s">
        <v>211</v>
      </c>
      <c r="D18" s="226" t="s">
        <v>210</v>
      </c>
    </row>
    <row r="19" spans="2:12" ht="11.25" customHeight="1">
      <c r="B19" s="225"/>
      <c r="C19" s="224"/>
      <c r="D19" s="223"/>
    </row>
    <row r="20" spans="2:12">
      <c r="B20" s="222" t="s">
        <v>209</v>
      </c>
      <c r="C20" s="221" t="s">
        <v>40</v>
      </c>
      <c r="D20" s="220" t="s">
        <v>208</v>
      </c>
    </row>
    <row r="21" spans="2:12">
      <c r="B21" s="222" t="s">
        <v>207</v>
      </c>
      <c r="C21" s="221" t="s">
        <v>206</v>
      </c>
      <c r="D21" s="220" t="s">
        <v>205</v>
      </c>
    </row>
    <row r="22" spans="2:12">
      <c r="B22" s="222" t="s">
        <v>204</v>
      </c>
      <c r="C22" s="221" t="s">
        <v>64</v>
      </c>
      <c r="D22" s="220" t="s">
        <v>203</v>
      </c>
    </row>
    <row r="23" spans="2:12">
      <c r="B23" s="222" t="s">
        <v>202</v>
      </c>
      <c r="C23" s="221" t="s">
        <v>179</v>
      </c>
      <c r="D23" s="220" t="s">
        <v>201</v>
      </c>
    </row>
    <row r="24" spans="2:12">
      <c r="B24" s="222" t="s">
        <v>200</v>
      </c>
      <c r="C24" s="221" t="s">
        <v>180</v>
      </c>
      <c r="D24" s="220" t="s">
        <v>199</v>
      </c>
    </row>
    <row r="25" spans="2:12">
      <c r="B25" s="222" t="s">
        <v>198</v>
      </c>
      <c r="C25" s="221" t="s">
        <v>61</v>
      </c>
      <c r="D25" s="220" t="s">
        <v>197</v>
      </c>
    </row>
    <row r="26" spans="2:12" ht="13.15" customHeight="1">
      <c r="B26" s="298"/>
      <c r="C26" s="299"/>
      <c r="D26" s="300"/>
    </row>
    <row r="27" spans="2:12">
      <c r="B27" s="222" t="s">
        <v>196</v>
      </c>
      <c r="C27" s="221" t="s">
        <v>56</v>
      </c>
      <c r="D27" s="220" t="s">
        <v>195</v>
      </c>
    </row>
    <row r="28" spans="2:12">
      <c r="B28" s="222" t="s">
        <v>194</v>
      </c>
      <c r="C28" s="221" t="s">
        <v>193</v>
      </c>
      <c r="D28" s="220" t="s">
        <v>192</v>
      </c>
    </row>
    <row r="29" spans="2:12">
      <c r="B29" s="222" t="s">
        <v>191</v>
      </c>
      <c r="C29" s="221" t="s">
        <v>190</v>
      </c>
      <c r="D29" s="220" t="s">
        <v>189</v>
      </c>
    </row>
    <row r="30" spans="2:12" ht="45">
      <c r="B30" s="219" t="s">
        <v>188</v>
      </c>
      <c r="C30" s="218" t="s">
        <v>187</v>
      </c>
      <c r="D30" s="217" t="s">
        <v>186</v>
      </c>
    </row>
    <row r="31" spans="2:12">
      <c r="D31" s="216">
        <v>45162</v>
      </c>
    </row>
    <row r="32" spans="2:12" ht="23.25">
      <c r="B32" s="215" t="s">
        <v>241</v>
      </c>
    </row>
  </sheetData>
  <sheetProtection algorithmName="SHA-512" hashValue="vAHsQS0Z3e/QkvsIF6GOSi7dPrwbkwkydBjDzz++uUknxbKsR3TQ0nb54B1QYXV2DiAWJgjLtMq/4AwNFAQgMQ==" saltValue="393JOfq5+PgSMUcxt3z4Qw==" spinCount="100000" sheet="1" objects="1" scenarios="1"/>
  <mergeCells count="6">
    <mergeCell ref="B1:D1"/>
    <mergeCell ref="B6:D6"/>
    <mergeCell ref="B26:D26"/>
    <mergeCell ref="E15:N15"/>
    <mergeCell ref="E12:L12"/>
    <mergeCell ref="E17:L17"/>
  </mergeCells>
  <pageMargins left="0" right="0" top="0.24" bottom="0.43" header="0.17" footer="0.3"/>
  <pageSetup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0000"/>
  </sheetPr>
  <dimension ref="A1:K101"/>
  <sheetViews>
    <sheetView topLeftCell="A4" workbookViewId="0">
      <selection activeCell="B17" sqref="B17"/>
    </sheetView>
  </sheetViews>
  <sheetFormatPr defaultRowHeight="15"/>
  <cols>
    <col min="1" max="1" width="7.85546875" customWidth="1"/>
    <col min="2" max="2" width="3.28515625" customWidth="1"/>
    <col min="3" max="3" width="3.28515625" style="155" customWidth="1"/>
    <col min="4" max="4" width="3.140625" customWidth="1"/>
    <col min="5" max="5" width="3.42578125" style="156" customWidth="1"/>
    <col min="6" max="6" width="3.140625" customWidth="1"/>
    <col min="7" max="7" width="25.5703125" customWidth="1"/>
    <col min="8" max="10" width="10.7109375" customWidth="1"/>
    <col min="11" max="11" width="7" customWidth="1"/>
  </cols>
  <sheetData>
    <row r="1" spans="1:11" s="154" customFormat="1" ht="28.5" customHeight="1" thickBot="1">
      <c r="A1" s="307" t="s">
        <v>81</v>
      </c>
      <c r="B1" s="308"/>
      <c r="C1" s="308"/>
      <c r="D1" s="308"/>
      <c r="E1" s="308"/>
      <c r="F1" s="308"/>
      <c r="G1" s="308"/>
      <c r="H1" s="308"/>
      <c r="I1" s="308"/>
      <c r="J1" s="309"/>
    </row>
    <row r="2" spans="1:11" ht="9" customHeight="1"/>
    <row r="3" spans="1:11" ht="15" customHeight="1">
      <c r="A3" s="310" t="s">
        <v>82</v>
      </c>
      <c r="B3" s="310"/>
      <c r="C3" s="310"/>
      <c r="D3" s="310"/>
      <c r="E3" s="310"/>
      <c r="F3" s="310"/>
      <c r="G3" s="310"/>
      <c r="H3" s="310"/>
      <c r="I3" s="310"/>
      <c r="J3" s="310"/>
    </row>
    <row r="4" spans="1:11" ht="15" customHeight="1">
      <c r="G4" s="157" t="s">
        <v>83</v>
      </c>
      <c r="I4" s="311" t="s">
        <v>84</v>
      </c>
      <c r="J4" s="312"/>
      <c r="K4" s="313"/>
    </row>
    <row r="5" spans="1:11" ht="15" customHeight="1" thickBot="1">
      <c r="A5" s="158" t="s">
        <v>85</v>
      </c>
      <c r="G5" s="159"/>
      <c r="I5" s="160"/>
      <c r="J5" s="160"/>
      <c r="K5" s="160"/>
    </row>
    <row r="6" spans="1:11" ht="15" customHeight="1" thickBot="1">
      <c r="B6" s="161"/>
      <c r="C6" s="162" t="s">
        <v>86</v>
      </c>
      <c r="D6" s="158" t="s">
        <v>87</v>
      </c>
    </row>
    <row r="7" spans="1:11" ht="15" customHeight="1" thickBot="1"/>
    <row r="8" spans="1:11" ht="15" customHeight="1" thickBot="1">
      <c r="B8" s="163"/>
      <c r="C8" s="162" t="s">
        <v>88</v>
      </c>
      <c r="D8" s="158" t="s">
        <v>89</v>
      </c>
    </row>
    <row r="9" spans="1:11" ht="15" customHeight="1" thickBot="1">
      <c r="D9" s="163"/>
      <c r="E9" t="s">
        <v>90</v>
      </c>
    </row>
    <row r="10" spans="1:11" ht="15" customHeight="1" thickBot="1"/>
    <row r="11" spans="1:11" ht="15" customHeight="1" thickBot="1">
      <c r="B11" s="163"/>
      <c r="C11" s="162" t="s">
        <v>91</v>
      </c>
      <c r="D11" s="158" t="s">
        <v>92</v>
      </c>
    </row>
    <row r="12" spans="1:11" ht="15" customHeight="1" thickBot="1">
      <c r="D12" s="163"/>
      <c r="E12" t="s">
        <v>93</v>
      </c>
    </row>
    <row r="13" spans="1:11" ht="15" customHeight="1" thickBot="1">
      <c r="E13" s="164" t="s">
        <v>94</v>
      </c>
    </row>
    <row r="14" spans="1:11" ht="15" customHeight="1" thickBot="1">
      <c r="D14" s="163"/>
      <c r="E14" s="164" t="s">
        <v>95</v>
      </c>
    </row>
    <row r="15" spans="1:11" ht="15" customHeight="1" thickBot="1">
      <c r="E15" s="164"/>
    </row>
    <row r="16" spans="1:11" ht="15" customHeight="1" thickBot="1">
      <c r="B16" s="163"/>
      <c r="C16" s="162" t="s">
        <v>96</v>
      </c>
      <c r="D16" s="314" t="s">
        <v>97</v>
      </c>
      <c r="E16" s="314"/>
      <c r="F16" s="314"/>
      <c r="G16" s="314"/>
      <c r="H16" s="314"/>
      <c r="I16" s="314"/>
      <c r="J16" s="314"/>
    </row>
    <row r="17" spans="2:10" ht="15" customHeight="1">
      <c r="B17" s="165"/>
      <c r="C17" s="162"/>
      <c r="D17" s="314"/>
      <c r="E17" s="314"/>
      <c r="F17" s="314"/>
      <c r="G17" s="314"/>
      <c r="H17" s="314"/>
      <c r="I17" s="314"/>
      <c r="J17" s="314"/>
    </row>
    <row r="18" spans="2:10" ht="8.25" customHeight="1" thickBot="1">
      <c r="B18" s="165"/>
      <c r="C18" s="162"/>
      <c r="D18" s="158"/>
    </row>
    <row r="19" spans="2:10" ht="15" customHeight="1" thickBot="1">
      <c r="D19" s="163"/>
      <c r="E19" s="156" t="s">
        <v>98</v>
      </c>
      <c r="F19" t="s">
        <v>99</v>
      </c>
    </row>
    <row r="20" spans="2:10" ht="15" customHeight="1"/>
    <row r="21" spans="2:10" ht="15" customHeight="1" thickBot="1">
      <c r="E21" s="156" t="s">
        <v>100</v>
      </c>
      <c r="F21" t="s">
        <v>101</v>
      </c>
      <c r="I21" s="166" t="s">
        <v>102</v>
      </c>
    </row>
    <row r="22" spans="2:10" ht="15" customHeight="1" thickBot="1">
      <c r="E22" s="163"/>
      <c r="F22" s="156" t="s">
        <v>103</v>
      </c>
      <c r="G22" t="s">
        <v>104</v>
      </c>
    </row>
    <row r="23" spans="2:10" ht="15" customHeight="1" thickBot="1">
      <c r="E23" s="163"/>
      <c r="F23" s="156" t="s">
        <v>105</v>
      </c>
      <c r="G23" t="s">
        <v>106</v>
      </c>
    </row>
    <row r="24" spans="2:10" ht="15" customHeight="1" thickBot="1">
      <c r="E24" s="163"/>
      <c r="F24" s="156" t="s">
        <v>107</v>
      </c>
      <c r="G24" t="s">
        <v>108</v>
      </c>
    </row>
    <row r="25" spans="2:10" ht="15" customHeight="1" thickBot="1">
      <c r="E25" s="163"/>
      <c r="F25" s="156" t="s">
        <v>109</v>
      </c>
      <c r="G25" t="s">
        <v>110</v>
      </c>
    </row>
    <row r="26" spans="2:10" ht="15" customHeight="1" thickBot="1">
      <c r="E26" s="163"/>
      <c r="F26" s="156" t="s">
        <v>111</v>
      </c>
      <c r="G26" t="s">
        <v>112</v>
      </c>
    </row>
    <row r="27" spans="2:10" ht="13.5" customHeight="1" thickBot="1">
      <c r="C27"/>
      <c r="E27" s="167"/>
      <c r="F27" s="156" t="s">
        <v>113</v>
      </c>
      <c r="G27" t="s">
        <v>114</v>
      </c>
    </row>
    <row r="28" spans="2:10" ht="15.75" thickBot="1">
      <c r="E28" s="156" t="s">
        <v>115</v>
      </c>
      <c r="F28" t="s">
        <v>116</v>
      </c>
    </row>
    <row r="29" spans="2:10" ht="15.75" thickBot="1">
      <c r="E29" s="163"/>
      <c r="F29" s="156" t="s">
        <v>103</v>
      </c>
      <c r="G29" t="s">
        <v>117</v>
      </c>
    </row>
    <row r="30" spans="2:10" ht="15.75" thickBot="1">
      <c r="F30" s="156"/>
    </row>
    <row r="31" spans="2:10" ht="15.75" thickBot="1">
      <c r="E31" s="163"/>
      <c r="F31" s="156" t="s">
        <v>105</v>
      </c>
      <c r="G31" t="s">
        <v>118</v>
      </c>
    </row>
    <row r="32" spans="2:10">
      <c r="F32" s="156"/>
      <c r="G32" t="s">
        <v>119</v>
      </c>
    </row>
    <row r="33" spans="2:9">
      <c r="F33" s="156"/>
    </row>
    <row r="34" spans="2:9">
      <c r="F34" s="156"/>
      <c r="G34" s="168" t="s">
        <v>120</v>
      </c>
      <c r="H34" s="168" t="s">
        <v>121</v>
      </c>
      <c r="I34" s="168"/>
    </row>
    <row r="35" spans="2:9">
      <c r="F35" s="156"/>
      <c r="G35" t="s">
        <v>122</v>
      </c>
      <c r="H35" s="169" t="s">
        <v>123</v>
      </c>
    </row>
    <row r="36" spans="2:9">
      <c r="F36" s="156"/>
      <c r="G36" t="s">
        <v>124</v>
      </c>
      <c r="H36" s="169" t="s">
        <v>125</v>
      </c>
    </row>
    <row r="37" spans="2:9">
      <c r="F37" s="156"/>
      <c r="G37" t="s">
        <v>126</v>
      </c>
      <c r="H37" s="170" t="s">
        <v>127</v>
      </c>
    </row>
    <row r="38" spans="2:9" ht="15" customHeight="1">
      <c r="F38" s="156"/>
      <c r="G38" s="171" t="s">
        <v>128</v>
      </c>
      <c r="H38" s="170" t="s">
        <v>129</v>
      </c>
    </row>
    <row r="39" spans="2:9" ht="15" customHeight="1">
      <c r="F39" s="156"/>
      <c r="G39" s="171" t="s">
        <v>130</v>
      </c>
      <c r="H39" s="169" t="s">
        <v>131</v>
      </c>
    </row>
    <row r="40" spans="2:9" ht="15" customHeight="1">
      <c r="F40" s="156"/>
      <c r="G40" s="171"/>
      <c r="H40" s="169"/>
    </row>
    <row r="41" spans="2:9" ht="15" customHeight="1">
      <c r="B41" t="s">
        <v>132</v>
      </c>
      <c r="F41" s="156"/>
    </row>
    <row r="42" spans="2:9" ht="15" customHeight="1">
      <c r="F42" s="156"/>
    </row>
    <row r="43" spans="2:9" ht="15" customHeight="1" thickBot="1"/>
    <row r="44" spans="2:9" ht="15" customHeight="1" thickBot="1">
      <c r="B44" s="163"/>
      <c r="C44" s="162" t="s">
        <v>133</v>
      </c>
      <c r="D44" s="158" t="s">
        <v>134</v>
      </c>
    </row>
    <row r="45" spans="2:9" ht="15" customHeight="1" thickBot="1">
      <c r="D45" s="163"/>
      <c r="E45" t="s">
        <v>135</v>
      </c>
    </row>
    <row r="46" spans="2:9" ht="15" customHeight="1">
      <c r="D46" t="s">
        <v>136</v>
      </c>
    </row>
    <row r="47" spans="2:9" ht="15" customHeight="1">
      <c r="D47" s="164" t="s">
        <v>137</v>
      </c>
    </row>
    <row r="48" spans="2:9" ht="15" customHeight="1">
      <c r="D48" s="164" t="s">
        <v>138</v>
      </c>
    </row>
    <row r="49" spans="4:11" ht="15" customHeight="1">
      <c r="D49" s="164"/>
    </row>
    <row r="50" spans="4:11" ht="15" customHeight="1">
      <c r="D50" s="164" t="s">
        <v>139</v>
      </c>
    </row>
    <row r="51" spans="4:11" ht="15" customHeight="1">
      <c r="D51" s="164"/>
    </row>
    <row r="52" spans="4:11" ht="15" customHeight="1">
      <c r="D52" s="164"/>
      <c r="E52" s="315"/>
      <c r="G52" s="172" t="s">
        <v>140</v>
      </c>
      <c r="H52" s="172"/>
      <c r="I52" s="172"/>
    </row>
    <row r="53" spans="4:11" ht="15" customHeight="1">
      <c r="D53" s="164"/>
      <c r="E53" s="315"/>
      <c r="G53" s="173" t="s">
        <v>141</v>
      </c>
      <c r="H53" s="174" t="s">
        <v>142</v>
      </c>
      <c r="I53" s="175" t="s">
        <v>143</v>
      </c>
      <c r="J53" s="176" t="s">
        <v>144</v>
      </c>
    </row>
    <row r="54" spans="4:11" ht="15" customHeight="1">
      <c r="D54" s="164"/>
      <c r="E54" s="315"/>
      <c r="G54" s="177" t="s">
        <v>145</v>
      </c>
      <c r="H54" s="178" t="s">
        <v>146</v>
      </c>
      <c r="I54" s="179" t="s">
        <v>146</v>
      </c>
      <c r="J54" s="178" t="s">
        <v>147</v>
      </c>
    </row>
    <row r="55" spans="4:11" ht="15" customHeight="1">
      <c r="D55" s="164"/>
      <c r="E55" s="315"/>
      <c r="G55" s="177" t="s">
        <v>148</v>
      </c>
      <c r="H55" s="180" t="s">
        <v>149</v>
      </c>
      <c r="I55" s="181" t="s">
        <v>150</v>
      </c>
      <c r="J55" s="180" t="s">
        <v>151</v>
      </c>
    </row>
    <row r="56" spans="4:11" ht="15" customHeight="1">
      <c r="D56" s="164"/>
      <c r="E56" s="315"/>
      <c r="H56" s="182"/>
      <c r="J56" s="183"/>
    </row>
    <row r="57" spans="4:11" ht="15" customHeight="1">
      <c r="D57" s="164"/>
      <c r="E57" s="315"/>
      <c r="G57" s="184" t="s">
        <v>152</v>
      </c>
      <c r="H57" s="185">
        <v>4000</v>
      </c>
      <c r="I57" s="186">
        <v>1000</v>
      </c>
      <c r="J57" s="185">
        <v>2000</v>
      </c>
      <c r="K57" s="187" t="s">
        <v>153</v>
      </c>
    </row>
    <row r="58" spans="4:11" ht="15" customHeight="1">
      <c r="D58" s="164"/>
      <c r="E58" s="315"/>
      <c r="G58" s="184" t="s">
        <v>154</v>
      </c>
      <c r="H58" s="188">
        <v>0.28199999999999997</v>
      </c>
      <c r="I58" s="189">
        <v>0.28199999999999997</v>
      </c>
      <c r="J58" s="188">
        <v>0.30199999999999999</v>
      </c>
      <c r="K58" s="187" t="s">
        <v>153</v>
      </c>
    </row>
    <row r="59" spans="4:11" ht="15" customHeight="1">
      <c r="D59" s="164"/>
      <c r="E59" s="315"/>
      <c r="G59" s="184" t="s">
        <v>155</v>
      </c>
      <c r="H59" s="190">
        <f>H57*(1+H58)</f>
        <v>5128</v>
      </c>
      <c r="I59" s="191">
        <f>I57*(1+I58)</f>
        <v>1282</v>
      </c>
      <c r="J59" s="190">
        <f>J57*(1+J58)</f>
        <v>2604</v>
      </c>
      <c r="K59" s="192"/>
    </row>
    <row r="60" spans="4:11" ht="15" customHeight="1">
      <c r="D60" s="164"/>
      <c r="E60" s="315"/>
      <c r="G60" s="184" t="s">
        <v>156</v>
      </c>
      <c r="H60" s="188">
        <v>0.62</v>
      </c>
      <c r="I60" s="189">
        <v>0.26</v>
      </c>
      <c r="J60" s="188">
        <v>0.08</v>
      </c>
      <c r="K60" s="187" t="s">
        <v>153</v>
      </c>
    </row>
    <row r="61" spans="4:11" ht="15" customHeight="1" thickBot="1">
      <c r="D61" s="164"/>
      <c r="E61" s="315"/>
      <c r="G61" s="193" t="s">
        <v>157</v>
      </c>
      <c r="H61" s="194">
        <f>H59*(1+H60)</f>
        <v>8307.36</v>
      </c>
      <c r="I61" s="195">
        <f>I59*(1+I60)</f>
        <v>1615.32</v>
      </c>
      <c r="J61" s="196">
        <f>J59*(1+J60)</f>
        <v>2812.32</v>
      </c>
    </row>
    <row r="62" spans="4:11" ht="10.5" customHeight="1" thickTop="1" thickBot="1">
      <c r="D62" s="164"/>
      <c r="E62" s="315"/>
      <c r="G62" s="193"/>
      <c r="H62" s="197"/>
      <c r="I62" s="191"/>
      <c r="J62" s="197"/>
    </row>
    <row r="63" spans="4:11" ht="28.5" customHeight="1" thickBot="1">
      <c r="D63" s="164"/>
      <c r="E63" s="315"/>
      <c r="G63" s="198" t="s">
        <v>158</v>
      </c>
      <c r="H63" s="199">
        <f>H61</f>
        <v>8307.36</v>
      </c>
      <c r="I63" s="199">
        <f>I61</f>
        <v>1615.32</v>
      </c>
      <c r="J63" s="200">
        <f>J61</f>
        <v>2812.32</v>
      </c>
    </row>
    <row r="64" spans="4:11" ht="15" customHeight="1">
      <c r="E64" s="201"/>
      <c r="F64" s="202"/>
      <c r="G64" s="203" t="s">
        <v>159</v>
      </c>
      <c r="H64" s="202"/>
      <c r="I64" s="202"/>
      <c r="J64" s="202"/>
      <c r="K64" s="202"/>
    </row>
    <row r="65" spans="1:10" ht="15" customHeight="1"/>
    <row r="66" spans="1:10" ht="15" customHeight="1" thickBot="1">
      <c r="D66" t="s">
        <v>160</v>
      </c>
    </row>
    <row r="67" spans="1:10" ht="15" customHeight="1" thickBot="1">
      <c r="D67" s="163"/>
      <c r="E67" t="s">
        <v>161</v>
      </c>
    </row>
    <row r="68" spans="1:10" ht="15" customHeight="1">
      <c r="E68" t="s">
        <v>162</v>
      </c>
    </row>
    <row r="69" spans="1:10" ht="15" customHeight="1" thickBot="1">
      <c r="E69"/>
    </row>
    <row r="70" spans="1:10" ht="15" customHeight="1" thickBot="1">
      <c r="D70" s="163"/>
      <c r="E70" t="s">
        <v>163</v>
      </c>
    </row>
    <row r="71" spans="1:10" ht="15" customHeight="1">
      <c r="E71" t="s">
        <v>164</v>
      </c>
    </row>
    <row r="72" spans="1:10" s="158" customFormat="1" ht="15" customHeight="1" thickBot="1">
      <c r="A72"/>
      <c r="B72"/>
      <c r="C72" s="155"/>
      <c r="D72"/>
      <c r="E72"/>
      <c r="F72"/>
      <c r="G72"/>
      <c r="H72"/>
      <c r="I72"/>
      <c r="J72"/>
    </row>
    <row r="73" spans="1:10" s="158" customFormat="1" ht="15" customHeight="1" thickBot="1">
      <c r="A73"/>
      <c r="B73" s="161"/>
      <c r="C73" s="162" t="s">
        <v>165</v>
      </c>
      <c r="D73" t="s">
        <v>166</v>
      </c>
      <c r="E73"/>
      <c r="F73"/>
      <c r="G73"/>
      <c r="H73"/>
      <c r="I73"/>
      <c r="J73"/>
    </row>
    <row r="74" spans="1:10" s="158" customFormat="1" ht="15" customHeight="1">
      <c r="A74"/>
      <c r="B74"/>
      <c r="C74" s="155"/>
      <c r="D74" t="s">
        <v>167</v>
      </c>
      <c r="E74"/>
      <c r="F74"/>
      <c r="G74"/>
      <c r="H74"/>
      <c r="I74"/>
      <c r="J74"/>
    </row>
    <row r="75" spans="1:10" s="158" customFormat="1" ht="15" customHeight="1">
      <c r="A75"/>
      <c r="B75"/>
      <c r="C75" s="155"/>
      <c r="D75" t="s">
        <v>168</v>
      </c>
      <c r="E75"/>
      <c r="F75"/>
      <c r="G75"/>
      <c r="H75"/>
      <c r="I75"/>
      <c r="J75"/>
    </row>
    <row r="76" spans="1:10" s="158" customFormat="1" ht="15" customHeight="1" thickBot="1">
      <c r="A76"/>
      <c r="B76"/>
      <c r="C76" s="155"/>
      <c r="D76"/>
      <c r="E76"/>
      <c r="F76"/>
      <c r="G76"/>
      <c r="H76"/>
      <c r="I76"/>
      <c r="J76"/>
    </row>
    <row r="77" spans="1:10" ht="15" customHeight="1" thickBot="1">
      <c r="A77" s="158"/>
      <c r="B77" s="163"/>
      <c r="C77" s="162" t="s">
        <v>169</v>
      </c>
      <c r="D77" s="158" t="s">
        <v>170</v>
      </c>
      <c r="E77" s="204"/>
      <c r="F77" s="158"/>
      <c r="G77" s="158"/>
      <c r="H77" s="158"/>
      <c r="I77" s="158"/>
      <c r="J77" s="158"/>
    </row>
    <row r="78" spans="1:10" ht="15" customHeight="1" thickBot="1">
      <c r="D78" s="163"/>
      <c r="E78" s="158" t="s">
        <v>171</v>
      </c>
      <c r="F78" s="158"/>
      <c r="G78" s="158"/>
    </row>
    <row r="79" spans="1:10" ht="15" customHeight="1">
      <c r="E79" s="205" t="s">
        <v>172</v>
      </c>
    </row>
    <row r="80" spans="1:10" ht="15" customHeight="1" thickBot="1"/>
    <row r="81" spans="2:5" ht="15" customHeight="1" thickBot="1">
      <c r="B81" s="163"/>
      <c r="C81" s="162" t="s">
        <v>173</v>
      </c>
      <c r="D81" s="158" t="s">
        <v>174</v>
      </c>
    </row>
    <row r="82" spans="2:5" ht="15" customHeight="1" thickBot="1"/>
    <row r="83" spans="2:5" ht="15" customHeight="1" thickBot="1">
      <c r="B83" s="163"/>
      <c r="C83" s="162" t="s">
        <v>175</v>
      </c>
      <c r="D83" s="158" t="s">
        <v>176</v>
      </c>
      <c r="E83"/>
    </row>
    <row r="84" spans="2:5" ht="15" customHeight="1" thickBot="1">
      <c r="C84" s="162"/>
      <c r="D84" s="163"/>
      <c r="E84" t="s">
        <v>177</v>
      </c>
    </row>
    <row r="85" spans="2:5" ht="15" customHeight="1"/>
    <row r="86" spans="2:5" ht="15" customHeight="1">
      <c r="D86" s="206"/>
    </row>
    <row r="87" spans="2:5" ht="15" customHeight="1"/>
    <row r="88" spans="2:5" ht="15" customHeight="1"/>
    <row r="89" spans="2:5" ht="15" customHeight="1"/>
    <row r="90" spans="2:5" ht="15" customHeight="1"/>
    <row r="91" spans="2:5" ht="15" customHeight="1"/>
    <row r="92" spans="2:5" ht="15" customHeight="1"/>
    <row r="93" spans="2:5" ht="15" customHeight="1"/>
    <row r="94" spans="2:5" ht="15" customHeight="1"/>
    <row r="95" spans="2:5" ht="15" customHeight="1"/>
    <row r="96" spans="2:5" ht="15" customHeight="1"/>
    <row r="97" ht="15" customHeight="1"/>
    <row r="98" ht="15" customHeight="1"/>
    <row r="99" ht="15" customHeight="1"/>
    <row r="100" ht="15" customHeight="1"/>
    <row r="101" ht="15" customHeight="1"/>
  </sheetData>
  <sheetProtection password="DFDE" sheet="1" selectLockedCells="1"/>
  <mergeCells count="5">
    <mergeCell ref="A1:J1"/>
    <mergeCell ref="A3:J3"/>
    <mergeCell ref="I4:K4"/>
    <mergeCell ref="D16:J17"/>
    <mergeCell ref="E52:E63"/>
  </mergeCells>
  <pageMargins left="0.7" right="0.7" top="0.54" bottom="0.53" header="0.17" footer="0.17"/>
  <pageSetup orientation="portrait" r:id="rId1"/>
  <headerFooter>
    <oddFooter>&amp;CEXC PCR INITIATOR CHECKLIST   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97">
    <tabColor rgb="FFFFFF00"/>
    <pageSetUpPr fitToPage="1"/>
  </sheetPr>
  <dimension ref="A1:AC916"/>
  <sheetViews>
    <sheetView showGridLines="0" tabSelected="1" defaultGridColor="0" topLeftCell="A17" colorId="22" zoomScale="70" zoomScaleNormal="70" workbookViewId="0">
      <selection activeCell="N35" sqref="N35"/>
    </sheetView>
  </sheetViews>
  <sheetFormatPr defaultColWidth="26.7109375" defaultRowHeight="14.25"/>
  <cols>
    <col min="1" max="1" width="2.140625" style="3" customWidth="1"/>
    <col min="2" max="2" width="3.5703125" style="2" customWidth="1"/>
    <col min="3" max="3" width="22.7109375" style="3" customWidth="1"/>
    <col min="4" max="4" width="22.85546875" style="3" customWidth="1"/>
    <col min="5" max="5" width="22.7109375" style="3" customWidth="1"/>
    <col min="6" max="6" width="16.42578125" style="55" customWidth="1"/>
    <col min="7" max="7" width="28.28515625" style="3" customWidth="1"/>
    <col min="8" max="8" width="17.85546875" style="3" bestFit="1" customWidth="1"/>
    <col min="9" max="10" width="16.28515625" style="3" customWidth="1"/>
    <col min="11" max="11" width="18.85546875" style="3" hidden="1" customWidth="1"/>
    <col min="12" max="12" width="21.7109375" style="3" customWidth="1"/>
    <col min="13" max="13" width="16.140625" style="3" customWidth="1"/>
    <col min="14" max="14" width="26.28515625" style="3" customWidth="1"/>
    <col min="15" max="15" width="15.7109375" style="3" customWidth="1"/>
    <col min="16" max="16" width="16.7109375" style="3" customWidth="1"/>
    <col min="17" max="17" width="12.42578125" style="3" customWidth="1"/>
    <col min="18" max="18" width="15.5703125" style="8" customWidth="1"/>
    <col min="19" max="19" width="14.7109375" style="3" customWidth="1"/>
    <col min="20" max="21" width="26.85546875" style="3" bestFit="1" customWidth="1"/>
    <col min="22" max="25" width="26.7109375" style="3"/>
    <col min="26" max="26" width="18" style="3" bestFit="1" customWidth="1"/>
    <col min="27" max="16384" width="26.7109375" style="3"/>
  </cols>
  <sheetData>
    <row r="1" spans="1:25" ht="24.75" customHeight="1" thickBot="1">
      <c r="A1" s="1" t="s">
        <v>0</v>
      </c>
      <c r="F1" s="4" t="s">
        <v>257</v>
      </c>
      <c r="G1" s="5">
        <v>45519</v>
      </c>
      <c r="H1" s="5">
        <f>+Lookup!C5</f>
        <v>45883</v>
      </c>
      <c r="I1" s="318" t="s">
        <v>1</v>
      </c>
      <c r="J1" s="318"/>
      <c r="K1" s="318"/>
      <c r="L1" s="318"/>
      <c r="M1" s="6">
        <v>0</v>
      </c>
      <c r="N1" s="249"/>
      <c r="O1" s="234"/>
      <c r="P1" s="234"/>
      <c r="Q1" s="234"/>
      <c r="S1" s="245" t="s">
        <v>4</v>
      </c>
      <c r="T1" s="246" t="s">
        <v>3</v>
      </c>
    </row>
    <row r="2" spans="1:25" ht="20.25" customHeight="1" thickBot="1">
      <c r="B2" s="319" t="s">
        <v>5</v>
      </c>
      <c r="C2" s="320"/>
      <c r="D2" s="321"/>
      <c r="F2" s="4"/>
      <c r="H2" s="7" t="s">
        <v>6</v>
      </c>
      <c r="I2" s="2"/>
      <c r="L2" s="322" t="s">
        <v>7</v>
      </c>
      <c r="M2" s="322"/>
      <c r="N2" s="322"/>
      <c r="Q2" s="8"/>
      <c r="S2" s="243">
        <v>221900</v>
      </c>
      <c r="T2" s="244">
        <v>45292</v>
      </c>
    </row>
    <row r="3" spans="1:25" ht="13.9" customHeight="1">
      <c r="C3" s="2"/>
      <c r="D3" s="2"/>
      <c r="F3" s="9"/>
      <c r="H3" s="2"/>
      <c r="I3" s="263" t="s">
        <v>261</v>
      </c>
      <c r="L3" s="10"/>
      <c r="M3" s="10"/>
      <c r="N3" s="10" t="s">
        <v>260</v>
      </c>
      <c r="Q3" s="8"/>
      <c r="T3" s="241"/>
    </row>
    <row r="4" spans="1:25">
      <c r="C4" s="11" t="s">
        <v>8</v>
      </c>
      <c r="D4" s="12"/>
      <c r="F4" s="3"/>
      <c r="G4" s="13" t="s">
        <v>9</v>
      </c>
      <c r="H4" s="14">
        <f>((($D18*$H$18)+($D$19*$H$19)+($D$20*$H$20)+($D$21*$H$21))*((0.4375)))</f>
        <v>109375</v>
      </c>
      <c r="I4" s="264">
        <f>H4/(14/32)</f>
        <v>250000</v>
      </c>
      <c r="L4" s="261" t="s">
        <v>259</v>
      </c>
      <c r="M4" s="23">
        <v>35190</v>
      </c>
      <c r="N4" s="262">
        <f>M4/0.4375</f>
        <v>80434.28571428571</v>
      </c>
      <c r="P4" s="16"/>
      <c r="Q4" s="8"/>
      <c r="S4" s="251"/>
      <c r="T4" s="252"/>
      <c r="U4" s="19"/>
      <c r="V4" s="20"/>
      <c r="W4" s="8"/>
      <c r="X4" s="21"/>
      <c r="Y4" s="20"/>
    </row>
    <row r="5" spans="1:25">
      <c r="C5" s="11" t="s">
        <v>10</v>
      </c>
      <c r="D5" s="22"/>
      <c r="F5" s="3"/>
      <c r="G5" s="13" t="s">
        <v>11</v>
      </c>
      <c r="H5" s="23">
        <v>0</v>
      </c>
      <c r="I5" s="24"/>
      <c r="L5" s="25" t="s">
        <v>12</v>
      </c>
      <c r="M5" s="232">
        <f>($S$2*1.1)*32/52*14/32</f>
        <v>65716.538461538468</v>
      </c>
      <c r="N5" s="262">
        <f>M5/0.4375</f>
        <v>150209.23076923078</v>
      </c>
      <c r="O5" s="26"/>
      <c r="P5" s="27"/>
      <c r="Q5" s="26"/>
      <c r="R5" s="17"/>
      <c r="S5" s="18"/>
      <c r="T5" s="18"/>
      <c r="U5" s="19"/>
      <c r="V5" s="28"/>
      <c r="W5" s="8"/>
      <c r="Y5" s="8"/>
    </row>
    <row r="6" spans="1:25">
      <c r="C6" s="11" t="s">
        <v>13</v>
      </c>
      <c r="D6" s="22"/>
      <c r="F6" s="3"/>
      <c r="G6" s="13" t="s">
        <v>14</v>
      </c>
      <c r="H6" s="23">
        <v>0</v>
      </c>
      <c r="I6" s="24"/>
      <c r="L6" s="29" t="s">
        <v>15</v>
      </c>
      <c r="M6" s="30">
        <f>((($D$18*$H$18)+($D$19*$H$19)+($D$20*$H$20)+($D$21*$H$21))*0.2395-M1)</f>
        <v>59875</v>
      </c>
      <c r="N6" s="260" t="s">
        <v>16</v>
      </c>
      <c r="O6" s="31">
        <f>SUMIF(C35:C65,"NSF",N35:N65)</f>
        <v>0</v>
      </c>
      <c r="Q6" s="8"/>
      <c r="R6" s="17"/>
      <c r="S6" s="253"/>
      <c r="T6" s="254"/>
      <c r="U6" s="32"/>
      <c r="V6" s="28"/>
      <c r="W6" s="33"/>
      <c r="X6" s="34"/>
      <c r="Y6" s="35"/>
    </row>
    <row r="7" spans="1:25">
      <c r="C7" s="11" t="s">
        <v>17</v>
      </c>
      <c r="D7" s="36" t="s">
        <v>18</v>
      </c>
      <c r="F7" s="3"/>
      <c r="G7" s="13" t="s">
        <v>19</v>
      </c>
      <c r="H7" s="23">
        <v>0</v>
      </c>
      <c r="I7" s="24"/>
      <c r="L7" s="37" t="s">
        <v>20</v>
      </c>
      <c r="M7" s="30">
        <f>((($D$18*$H$18)+($D$19*$H$19)+($D$20*$H$20)+($D$21*$H$21))*(0.2395))</f>
        <v>59875</v>
      </c>
      <c r="N7" s="260" t="s">
        <v>16</v>
      </c>
      <c r="O7" s="38">
        <f>SUMIF(C35:C65,"OCDO",N35:N65)</f>
        <v>0</v>
      </c>
      <c r="Q7" s="8"/>
      <c r="R7" s="39"/>
      <c r="S7" s="40"/>
      <c r="T7" s="32"/>
      <c r="U7" s="32"/>
      <c r="V7" s="28"/>
      <c r="W7" s="33"/>
      <c r="X7" s="34"/>
      <c r="Y7" s="35"/>
    </row>
    <row r="8" spans="1:25" ht="15">
      <c r="C8" s="11" t="s">
        <v>21</v>
      </c>
      <c r="D8" s="36" t="s">
        <v>22</v>
      </c>
      <c r="F8" s="41"/>
      <c r="G8" s="13" t="s">
        <v>23</v>
      </c>
      <c r="H8" s="42">
        <v>0</v>
      </c>
      <c r="I8" s="43"/>
      <c r="J8" s="44" t="str">
        <f>IF(ROUND(I10,2)&gt;=0,""," ** ERROR: Annual EXC MAXIMUM % EffortLimit Exceeded **")</f>
        <v/>
      </c>
      <c r="K8" s="44"/>
      <c r="L8" s="259" t="s">
        <v>24</v>
      </c>
      <c r="M8" s="23">
        <f>$S$2*32/52*14/32</f>
        <v>59742.307692307695</v>
      </c>
      <c r="N8" s="262">
        <f>M8/(14/32)</f>
        <v>136553.84615384616</v>
      </c>
      <c r="O8" s="26" t="s">
        <v>25</v>
      </c>
      <c r="P8" s="27" t="s">
        <v>264</v>
      </c>
      <c r="Q8" s="274">
        <f>T2</f>
        <v>45292</v>
      </c>
      <c r="R8" s="242">
        <f>$S$2*32/52</f>
        <v>136553.84615384616</v>
      </c>
      <c r="S8" s="256" t="s">
        <v>4</v>
      </c>
      <c r="T8" s="257" t="s">
        <v>242</v>
      </c>
      <c r="U8" s="28"/>
      <c r="V8" s="33"/>
      <c r="W8" s="34"/>
      <c r="X8" s="35"/>
    </row>
    <row r="9" spans="1:25" ht="15">
      <c r="C9" s="11"/>
      <c r="D9" s="45"/>
      <c r="F9" s="41"/>
      <c r="G9" s="46" t="s">
        <v>26</v>
      </c>
      <c r="H9" s="47">
        <f>H4-H5-H7-H6-H8</f>
        <v>109375</v>
      </c>
      <c r="I9" s="48">
        <f>H9/I4</f>
        <v>0.4375</v>
      </c>
      <c r="L9" s="259" t="s">
        <v>27</v>
      </c>
      <c r="M9" s="23">
        <f>$S$4*32/52*14/32</f>
        <v>0</v>
      </c>
      <c r="N9" s="262">
        <f>M9/(14/32)</f>
        <v>0</v>
      </c>
      <c r="O9" s="26" t="s">
        <v>25</v>
      </c>
      <c r="P9" s="27" t="s">
        <v>264</v>
      </c>
      <c r="Q9" s="274">
        <f>T4</f>
        <v>0</v>
      </c>
      <c r="R9" s="242">
        <f>$S$4*32/52</f>
        <v>0</v>
      </c>
      <c r="S9" s="256" t="s">
        <v>4</v>
      </c>
      <c r="T9" s="257" t="s">
        <v>242</v>
      </c>
      <c r="U9" s="28"/>
      <c r="V9" s="33"/>
      <c r="W9" s="34"/>
      <c r="X9" s="35"/>
    </row>
    <row r="10" spans="1:25" ht="15">
      <c r="C10" s="11"/>
      <c r="D10" s="45"/>
      <c r="F10" s="41"/>
      <c r="G10" s="46" t="s">
        <v>28</v>
      </c>
      <c r="H10" s="49">
        <f>SUM(N35:N65)</f>
        <v>0</v>
      </c>
      <c r="I10" s="48">
        <f>SUM(J35:J65)</f>
        <v>0</v>
      </c>
      <c r="L10" s="259" t="s">
        <v>29</v>
      </c>
      <c r="M10" s="23">
        <f>$S$6*32/52*14/32</f>
        <v>0</v>
      </c>
      <c r="N10" s="262">
        <f>M10/(14/32)</f>
        <v>0</v>
      </c>
      <c r="O10" s="26" t="s">
        <v>25</v>
      </c>
      <c r="P10" s="27" t="s">
        <v>264</v>
      </c>
      <c r="Q10" s="274">
        <f>T6</f>
        <v>0</v>
      </c>
      <c r="R10" s="242">
        <f>$S$6*32/52</f>
        <v>0</v>
      </c>
      <c r="S10" s="256" t="s">
        <v>4</v>
      </c>
      <c r="T10" s="257" t="s">
        <v>242</v>
      </c>
      <c r="U10" s="28"/>
      <c r="V10" s="33"/>
      <c r="W10" s="34"/>
      <c r="X10" s="35"/>
    </row>
    <row r="11" spans="1:25" ht="15" thickBot="1">
      <c r="C11" s="11"/>
      <c r="D11" s="45"/>
      <c r="F11" s="41"/>
      <c r="G11" s="46" t="s">
        <v>30</v>
      </c>
      <c r="H11" s="50">
        <f>H9-H10</f>
        <v>109375</v>
      </c>
      <c r="I11" s="51">
        <f>I9-I10</f>
        <v>0.4375</v>
      </c>
      <c r="L11" s="235" t="s">
        <v>31</v>
      </c>
      <c r="M11" s="15"/>
      <c r="N11" s="26"/>
      <c r="O11" s="26"/>
      <c r="Q11" s="8"/>
      <c r="R11" s="52"/>
      <c r="S11" s="32"/>
      <c r="T11" s="32"/>
      <c r="U11" s="28"/>
      <c r="V11" s="33"/>
      <c r="W11" s="34"/>
      <c r="X11" s="35"/>
    </row>
    <row r="12" spans="1:25" ht="15" thickTop="1">
      <c r="C12" s="11"/>
      <c r="D12" s="53"/>
      <c r="E12" s="54"/>
      <c r="H12" s="13"/>
      <c r="I12" s="13"/>
      <c r="L12" s="25"/>
      <c r="Q12" s="8"/>
      <c r="R12" s="18"/>
      <c r="S12" s="18"/>
      <c r="T12" s="56"/>
      <c r="U12" s="28"/>
      <c r="V12" s="33"/>
      <c r="W12" s="34"/>
      <c r="X12" s="35"/>
    </row>
    <row r="13" spans="1:25" ht="14.25" customHeight="1">
      <c r="C13" s="11" t="s">
        <v>32</v>
      </c>
      <c r="D13" s="323"/>
      <c r="E13" s="324"/>
      <c r="F13" s="324"/>
      <c r="G13" s="324"/>
      <c r="H13" s="324"/>
      <c r="I13" s="324"/>
      <c r="J13" s="324"/>
      <c r="K13" s="324"/>
      <c r="L13" s="324"/>
      <c r="M13" s="324"/>
      <c r="N13" s="324"/>
      <c r="O13" s="324"/>
      <c r="P13" s="325"/>
      <c r="Q13" s="8"/>
      <c r="R13" s="19"/>
      <c r="S13" s="19"/>
      <c r="T13" s="19"/>
      <c r="U13" s="28"/>
      <c r="V13" s="33"/>
      <c r="W13" s="34"/>
      <c r="X13" s="35"/>
    </row>
    <row r="14" spans="1:25" ht="14.25" customHeight="1">
      <c r="C14" s="11"/>
      <c r="D14" s="326"/>
      <c r="E14" s="327"/>
      <c r="F14" s="327"/>
      <c r="G14" s="327"/>
      <c r="H14" s="327"/>
      <c r="I14" s="327"/>
      <c r="J14" s="327"/>
      <c r="K14" s="327"/>
      <c r="L14" s="327"/>
      <c r="M14" s="327"/>
      <c r="N14" s="327"/>
      <c r="O14" s="327"/>
      <c r="P14" s="328"/>
      <c r="Q14" s="8"/>
      <c r="R14" s="57"/>
      <c r="S14" s="316"/>
      <c r="T14" s="316"/>
      <c r="U14" s="58"/>
      <c r="V14" s="33"/>
      <c r="W14" s="34"/>
      <c r="X14" s="35"/>
    </row>
    <row r="15" spans="1:25">
      <c r="C15" s="11"/>
      <c r="D15" s="2" t="s">
        <v>33</v>
      </c>
      <c r="E15" s="59"/>
      <c r="F15" s="59"/>
      <c r="I15" s="13"/>
      <c r="J15" s="13"/>
      <c r="K15" s="13"/>
      <c r="Q15" s="8"/>
      <c r="R15" s="18"/>
      <c r="S15" s="57"/>
      <c r="T15" s="57"/>
      <c r="U15" s="28"/>
      <c r="V15" s="33"/>
      <c r="W15" s="34"/>
      <c r="X15" s="35"/>
    </row>
    <row r="16" spans="1:25" s="2" customFormat="1">
      <c r="C16" s="2" t="s">
        <v>35</v>
      </c>
      <c r="D16" s="2" t="s">
        <v>36</v>
      </c>
      <c r="E16" s="60"/>
      <c r="F16" s="60"/>
      <c r="G16" s="55" t="s">
        <v>37</v>
      </c>
      <c r="H16" s="2" t="s">
        <v>38</v>
      </c>
      <c r="I16" s="2" t="s">
        <v>39</v>
      </c>
      <c r="L16" s="2" t="s">
        <v>259</v>
      </c>
      <c r="M16" s="247" t="s">
        <v>12</v>
      </c>
      <c r="N16" s="2" t="s">
        <v>24</v>
      </c>
      <c r="O16" s="2" t="s">
        <v>27</v>
      </c>
      <c r="P16" s="2" t="s">
        <v>29</v>
      </c>
      <c r="Q16" s="8"/>
      <c r="R16" s="18"/>
      <c r="S16" s="293"/>
      <c r="T16" s="292"/>
      <c r="U16" s="28"/>
      <c r="V16" s="33"/>
      <c r="W16" s="3"/>
      <c r="X16" s="8"/>
    </row>
    <row r="17" spans="2:28" s="61" customFormat="1">
      <c r="B17" s="61" t="s">
        <v>40</v>
      </c>
      <c r="C17" s="61" t="s">
        <v>41</v>
      </c>
      <c r="D17" s="61" t="s">
        <v>42</v>
      </c>
      <c r="E17" s="62" t="s">
        <v>35</v>
      </c>
      <c r="F17" s="62"/>
      <c r="G17" s="63" t="s">
        <v>43</v>
      </c>
      <c r="H17" s="61" t="s">
        <v>35</v>
      </c>
      <c r="I17" s="61" t="s">
        <v>44</v>
      </c>
      <c r="J17" s="61" t="s">
        <v>35</v>
      </c>
      <c r="L17" s="61" t="s">
        <v>35</v>
      </c>
      <c r="M17" s="61" t="s">
        <v>35</v>
      </c>
      <c r="N17" s="61" t="s">
        <v>35</v>
      </c>
      <c r="O17" s="61" t="s">
        <v>35</v>
      </c>
      <c r="P17" s="61" t="s">
        <v>35</v>
      </c>
      <c r="Q17" s="64"/>
      <c r="R17" s="18"/>
      <c r="S17" s="293"/>
      <c r="T17" s="292"/>
      <c r="U17" s="28"/>
      <c r="V17" s="8"/>
      <c r="W17" s="3"/>
      <c r="X17" s="35"/>
    </row>
    <row r="18" spans="2:28">
      <c r="B18" s="2">
        <v>1</v>
      </c>
      <c r="C18" s="23" t="s">
        <v>265</v>
      </c>
      <c r="D18" s="281">
        <f>1-D19-D20-D21</f>
        <v>1</v>
      </c>
      <c r="E18" s="23">
        <v>250000</v>
      </c>
      <c r="F18" s="65" t="str">
        <f>IF(C18="","",IF($D$7&lt;&gt;"reg","N/A         ",E18/1.15))</f>
        <v xml:space="preserve">N/A         </v>
      </c>
      <c r="G18" s="66"/>
      <c r="H18" s="294">
        <f>IF(C18="","",IF($D$7&lt;&gt;"Reg",E18+G18,F18+G18))</f>
        <v>250000</v>
      </c>
      <c r="I18" s="68">
        <f>IF(C18="","",H18/32)</f>
        <v>7812.5</v>
      </c>
      <c r="J18" s="68">
        <f>IF(C18="","",H18)</f>
        <v>250000</v>
      </c>
      <c r="K18" s="69"/>
      <c r="L18" s="275">
        <f>IF(C18="","",IF(J18&gt;$N$4,$N$4,J18))</f>
        <v>80434.28571428571</v>
      </c>
      <c r="M18" s="68">
        <f>IF(C18="","",IF(J18&gt;$N$5,$N$5,J18))</f>
        <v>150209.23076923078</v>
      </c>
      <c r="N18" s="276">
        <f>IF(C18="","",IF(J18&gt;$N$8,$N$8,J18))</f>
        <v>136553.84615384616</v>
      </c>
      <c r="O18" s="68">
        <f>IF(C18="","",IF(J18&gt;$N$9,$N$9,J18))</f>
        <v>0</v>
      </c>
      <c r="P18" s="68">
        <f>IF(C18="","",IF(J18&gt;$N$10,$N$10,J18))</f>
        <v>0</v>
      </c>
      <c r="Q18" s="8"/>
      <c r="R18" s="18"/>
      <c r="S18" s="293"/>
      <c r="T18" s="292"/>
      <c r="U18" s="70"/>
      <c r="V18" s="8"/>
      <c r="X18" s="8"/>
    </row>
    <row r="19" spans="2:28">
      <c r="B19" s="2">
        <v>2</v>
      </c>
      <c r="C19" s="23"/>
      <c r="D19" s="265"/>
      <c r="E19" s="23"/>
      <c r="F19" s="72" t="str">
        <f>IF(C19="","",IF($D$7&lt;&gt;"reg","N/A         ",E19/1.15))</f>
        <v/>
      </c>
      <c r="G19" s="66"/>
      <c r="H19" s="67" t="str">
        <f>IF(C19="","",IF($D$7&lt;&gt;"Reg",E19+G19,F19+G19))</f>
        <v/>
      </c>
      <c r="I19" s="68" t="str">
        <f>IF(C19="","",H19/32)</f>
        <v/>
      </c>
      <c r="J19" s="68" t="str">
        <f>IF(C19="","",H19)</f>
        <v/>
      </c>
      <c r="K19" s="69"/>
      <c r="L19" s="275" t="str">
        <f>IF(C19="","",IF(J19&gt;$N$4,$N$4,J19))</f>
        <v/>
      </c>
      <c r="M19" s="68" t="str">
        <f>IF(C19="","",IF(J19&gt;$N$5,$N$5,J19))</f>
        <v/>
      </c>
      <c r="N19" s="276" t="str">
        <f>IF(C19="","",IF(J19&gt;$N$8,$N$8,J19))</f>
        <v/>
      </c>
      <c r="O19" s="68" t="str">
        <f>IF(C19="","",IF(J19&gt;$N$9,$N$9,J19))</f>
        <v/>
      </c>
      <c r="P19" s="68" t="str">
        <f>IF(C19="","",IF(J19&gt;$N$10,$N$10,J19))</f>
        <v/>
      </c>
      <c r="Q19" s="8"/>
      <c r="R19" s="18"/>
      <c r="S19" s="293"/>
      <c r="T19" s="292"/>
      <c r="U19" s="70"/>
      <c r="V19" s="8"/>
      <c r="W19" s="73"/>
      <c r="X19" s="73"/>
      <c r="Y19" s="317"/>
      <c r="Z19" s="317"/>
    </row>
    <row r="20" spans="2:28">
      <c r="B20" s="2">
        <v>3</v>
      </c>
      <c r="C20" s="23"/>
      <c r="D20" s="265"/>
      <c r="E20" s="23"/>
      <c r="F20" s="72" t="str">
        <f>IF(C20="","",IF($D$7&lt;&gt;"reg","N/A         ",E20/1.15))</f>
        <v/>
      </c>
      <c r="G20" s="66"/>
      <c r="H20" s="67" t="str">
        <f>IF(C20="","",IF($D$7&lt;&gt;"Reg",E20+G20,F20+G20))</f>
        <v/>
      </c>
      <c r="I20" s="68" t="str">
        <f>IF(C20="","",H20/32)</f>
        <v/>
      </c>
      <c r="J20" s="68" t="str">
        <f>IF(C20="","",H20)</f>
        <v/>
      </c>
      <c r="K20" s="69"/>
      <c r="L20" s="275" t="str">
        <f>IF(C20="","",IF(J20&gt;$N$4,$N$4,J20))</f>
        <v/>
      </c>
      <c r="M20" s="68" t="str">
        <f>IF(C20="","",IF(J20&gt;$N$5,$N$5,J20))</f>
        <v/>
      </c>
      <c r="N20" s="276" t="str">
        <f>IF(C20="","",IF(J20&gt;$N$8,$N$8,J20))</f>
        <v/>
      </c>
      <c r="O20" s="68" t="str">
        <f>IF(C20="","",IF(J20&gt;$N$9,$N$9,J20))</f>
        <v/>
      </c>
      <c r="P20" s="68" t="str">
        <f>IF(C20="","",IF(J20&gt;$N$10,$N$10,J20))</f>
        <v/>
      </c>
      <c r="Q20" s="8"/>
      <c r="R20" s="74"/>
      <c r="S20" s="293"/>
      <c r="T20" s="292"/>
      <c r="U20" s="75"/>
      <c r="V20" s="33"/>
      <c r="W20" s="76"/>
      <c r="X20" s="76"/>
      <c r="Y20" s="67"/>
      <c r="Z20" s="67"/>
    </row>
    <row r="21" spans="2:28">
      <c r="B21" s="2">
        <v>4</v>
      </c>
      <c r="C21" s="23"/>
      <c r="D21" s="265"/>
      <c r="E21" s="23"/>
      <c r="F21" s="72" t="str">
        <f>IF(C21="","",IF($D$7&lt;&gt;"reg","N/A         ",E21/1.15))</f>
        <v/>
      </c>
      <c r="G21" s="66"/>
      <c r="H21" s="67" t="str">
        <f>IF(C21="","",IF($D$7&lt;&gt;"Reg",E21+G21,F21+G21))</f>
        <v/>
      </c>
      <c r="I21" s="68" t="str">
        <f>IF(C21="","",H21/32)</f>
        <v/>
      </c>
      <c r="J21" s="68" t="str">
        <f>IF(C21="","",H21)</f>
        <v/>
      </c>
      <c r="K21" s="69"/>
      <c r="L21" s="275" t="str">
        <f>IF(C21="","",IF(J21&gt;$N$4,$N$4,J21))</f>
        <v/>
      </c>
      <c r="M21" s="68" t="str">
        <f>IF(C21="","",IF(J21&gt;$N$5,$N$5,J21))</f>
        <v/>
      </c>
      <c r="N21" s="276" t="str">
        <f>IF(C21="","",IF(J21&gt;$N$8,$N$8,J21))</f>
        <v/>
      </c>
      <c r="O21" s="68" t="str">
        <f>IF(C21="","",IF(J21&gt;$N$9,$N$9,J21))</f>
        <v/>
      </c>
      <c r="P21" s="68" t="str">
        <f>IF(C21="","",IF(J21&gt;$N$10,$N$10,J21))</f>
        <v/>
      </c>
      <c r="Q21" s="8"/>
      <c r="R21" s="74"/>
      <c r="S21" s="293"/>
      <c r="T21" s="292"/>
      <c r="U21" s="75"/>
      <c r="V21" s="33"/>
      <c r="W21" s="76"/>
      <c r="X21" s="76"/>
      <c r="Y21" s="67"/>
      <c r="Z21" s="67"/>
    </row>
    <row r="22" spans="2:28">
      <c r="C22" s="77"/>
      <c r="D22" s="78" t="str">
        <f>IF(SUM(D18:D21)=1,""," ** ERROR: Weighted % Column Total Doesn't Equal to 100% **")</f>
        <v/>
      </c>
      <c r="E22" s="79"/>
      <c r="F22" s="53"/>
      <c r="G22" s="80"/>
      <c r="H22" s="67"/>
      <c r="I22" s="81"/>
      <c r="J22" s="82"/>
      <c r="K22" s="82"/>
      <c r="L22" s="82"/>
      <c r="M22" s="82"/>
      <c r="N22" s="82"/>
      <c r="O22" s="82"/>
      <c r="Q22" s="8"/>
      <c r="R22" s="18"/>
      <c r="S22" s="293"/>
      <c r="T22" s="292"/>
      <c r="U22" s="70"/>
      <c r="V22" s="8"/>
      <c r="W22" s="76"/>
      <c r="X22" s="76"/>
      <c r="Y22" s="67"/>
      <c r="Z22" s="67"/>
    </row>
    <row r="23" spans="2:28" ht="24" customHeight="1">
      <c r="C23" s="77"/>
      <c r="D23" s="83" t="str">
        <f>Lookup!A2</f>
        <v>Summer Break - May</v>
      </c>
      <c r="E23" s="83" t="str">
        <f>Lookup!A3</f>
        <v>Summer Break - June</v>
      </c>
      <c r="F23" s="83" t="str">
        <f>Lookup!A4</f>
        <v>Summer Break - July</v>
      </c>
      <c r="G23" s="83" t="str">
        <f>Lookup!A5</f>
        <v>Summer Break - August</v>
      </c>
      <c r="H23" s="85" t="s">
        <v>258</v>
      </c>
      <c r="I23" s="82"/>
      <c r="J23" s="82"/>
      <c r="K23" s="82"/>
      <c r="M23" s="8"/>
      <c r="N23" s="18"/>
      <c r="O23" s="84"/>
      <c r="P23" s="84"/>
      <c r="Q23" s="70"/>
      <c r="S23" s="76"/>
      <c r="T23" s="76"/>
      <c r="U23" s="67"/>
      <c r="V23" s="67"/>
    </row>
    <row r="24" spans="2:28" ht="15" thickBot="1">
      <c r="C24" s="3" t="s">
        <v>45</v>
      </c>
      <c r="D24" s="236" t="str">
        <f>VLOOKUP(D23,Lookup!$A$2:$D$5,4,0)</f>
        <v>5/1-5/31/25</v>
      </c>
      <c r="E24" s="237" t="str">
        <f>VLOOKUP(E23,Lookup!$A$2:$D$5,4,0)</f>
        <v>6/1/25-6/30/25</v>
      </c>
      <c r="F24" s="236" t="str">
        <f>VLOOKUP(F23,Lookup!$A$2:$D$5,4,0)</f>
        <v>7/1/25-7/31/25</v>
      </c>
      <c r="G24" s="237" t="str">
        <f>VLOOKUP(G23,Lookup!$A$2:$D$5,4,0)</f>
        <v>8/1-8/14/25</v>
      </c>
      <c r="H24" s="237"/>
      <c r="I24" s="82"/>
      <c r="J24" s="82"/>
      <c r="K24" s="82"/>
      <c r="M24" s="8"/>
      <c r="N24" s="18"/>
      <c r="O24" s="74"/>
      <c r="P24" s="86"/>
      <c r="Q24" s="70"/>
      <c r="S24" s="76"/>
      <c r="T24" s="76"/>
      <c r="U24" s="67"/>
      <c r="V24" s="67"/>
    </row>
    <row r="25" spans="2:28" ht="17.25" customHeight="1" thickTop="1">
      <c r="C25" s="75" t="s">
        <v>46</v>
      </c>
      <c r="D25" s="238">
        <v>0.18</v>
      </c>
      <c r="E25" s="238">
        <v>0.18</v>
      </c>
      <c r="F25" s="238">
        <v>0.18</v>
      </c>
      <c r="G25" s="238">
        <v>0.09</v>
      </c>
      <c r="H25" s="258">
        <v>0.4375</v>
      </c>
      <c r="I25" s="87"/>
      <c r="J25" s="82"/>
      <c r="K25" s="82"/>
      <c r="M25" s="8"/>
      <c r="N25" s="18"/>
      <c r="O25" s="74"/>
      <c r="P25" s="84"/>
      <c r="Q25" s="70"/>
      <c r="R25" s="33"/>
      <c r="S25" s="76"/>
      <c r="T25" s="76"/>
      <c r="U25" s="67"/>
      <c r="V25" s="67"/>
    </row>
    <row r="26" spans="2:28">
      <c r="C26" s="88" t="s">
        <v>47</v>
      </c>
      <c r="D26" s="239">
        <f>SUMIF(G35:G65,"Summer Break - May",J35:J65)</f>
        <v>0</v>
      </c>
      <c r="E26" s="239">
        <f>SUMIF(G35:G65,"Summer Break - June",J35:J65)</f>
        <v>0</v>
      </c>
      <c r="F26" s="239">
        <f>SUMIF(G35:G65,"Summer Break - July",J35:J65)</f>
        <v>0</v>
      </c>
      <c r="G26" s="239">
        <f>SUMIF(G35:G65,"Summer Break - August",J35:J65)</f>
        <v>0</v>
      </c>
      <c r="H26" s="240">
        <f>D26+E26+F26+G26</f>
        <v>0</v>
      </c>
      <c r="I26" s="89" t="str">
        <f>IF(H26&lt;=I4,"","** Annual EXC MAXIMUM % Effort Limit Exceeded **")</f>
        <v/>
      </c>
      <c r="J26" s="69"/>
      <c r="K26" s="69"/>
      <c r="M26" s="8"/>
      <c r="N26" s="19"/>
      <c r="O26" s="74"/>
      <c r="P26" s="90"/>
      <c r="Q26" s="91"/>
      <c r="R26" s="33"/>
      <c r="S26" s="92"/>
      <c r="T26" s="92"/>
      <c r="U26" s="93"/>
      <c r="V26" s="93"/>
    </row>
    <row r="27" spans="2:28">
      <c r="C27" s="88"/>
      <c r="D27" s="94" t="str">
        <f t="shared" ref="D27:F27" si="0">IF(D26&lt;=D25,"","** MAXIMUM % Effort Exceeded for " &amp; D23 &amp;"  **")</f>
        <v/>
      </c>
      <c r="E27" s="94" t="str">
        <f t="shared" si="0"/>
        <v/>
      </c>
      <c r="F27" s="94" t="str">
        <f t="shared" si="0"/>
        <v/>
      </c>
      <c r="G27" s="94" t="str">
        <f>IF(G26&lt;=G25,"","** MAXIMUM % Effort Exceeded for " &amp; G23 &amp;"  **")</f>
        <v/>
      </c>
      <c r="H27" s="94" t="str">
        <f>IF(H26&lt;=H25,"","** MAXIMUM % Effort Exceeded for " &amp; H23 &amp;"  **")</f>
        <v/>
      </c>
      <c r="I27" s="94"/>
      <c r="J27" s="94"/>
      <c r="K27" s="95"/>
      <c r="L27" s="94"/>
      <c r="M27" s="79" t="s">
        <v>48</v>
      </c>
      <c r="N27" s="69"/>
      <c r="O27" s="69"/>
      <c r="Q27" s="8"/>
      <c r="R27" s="19"/>
      <c r="S27" s="74"/>
      <c r="T27" s="90"/>
      <c r="U27" s="91"/>
      <c r="V27" s="33"/>
      <c r="W27" s="92"/>
      <c r="X27" s="92"/>
      <c r="Y27" s="93"/>
      <c r="Z27" s="93"/>
    </row>
    <row r="28" spans="2:28">
      <c r="B28" s="96"/>
      <c r="E28" s="97"/>
      <c r="F28" s="98" t="str">
        <f>IF(ROUND(I11,2)&gt;=0,"","** Annual EXC MAXIMUM % Effort Limit Exceeded **")</f>
        <v/>
      </c>
      <c r="G28" s="80"/>
      <c r="H28" s="93"/>
      <c r="I28" s="68"/>
      <c r="J28" s="69"/>
      <c r="K28" s="69"/>
      <c r="M28" s="69"/>
      <c r="N28" s="99" t="str">
        <f>F28</f>
        <v/>
      </c>
      <c r="Q28" s="8"/>
      <c r="R28" s="57"/>
      <c r="S28" s="74"/>
      <c r="T28" s="90"/>
      <c r="U28" s="100"/>
      <c r="V28" s="33"/>
      <c r="W28" s="92"/>
      <c r="X28" s="92"/>
      <c r="Y28" s="93"/>
      <c r="Z28" s="93"/>
    </row>
    <row r="29" spans="2:28" ht="18">
      <c r="B29" s="96"/>
      <c r="C29" s="101" t="str">
        <f>IF($D$27&lt;&gt;"",$D$27,IF($E$27&lt;&gt;"",$E$27,IF($F$27&lt;&gt;"",$F$27,IF($G$27&lt;&gt;"",$G$27,IF($H$27&lt;&gt;"",$H$27,"")))))</f>
        <v/>
      </c>
      <c r="E29" s="97"/>
      <c r="F29" s="98"/>
      <c r="G29" s="80"/>
      <c r="H29" s="94"/>
      <c r="I29" s="68"/>
      <c r="J29" s="69"/>
      <c r="K29" s="69"/>
      <c r="M29" s="69"/>
      <c r="N29" s="99"/>
      <c r="Q29" s="8"/>
      <c r="R29" s="57"/>
      <c r="S29" s="74"/>
      <c r="T29" s="90"/>
      <c r="U29" s="100"/>
      <c r="V29" s="33"/>
      <c r="W29" s="92"/>
      <c r="X29" s="92"/>
      <c r="Y29" s="93"/>
      <c r="Z29" s="93"/>
    </row>
    <row r="30" spans="2:28" ht="18">
      <c r="B30" s="96"/>
      <c r="C30" s="102" t="str">
        <f>IF(LEFT(L6,3)="NSF", "Note: Please enter any actual or anticipated NSF salary to be paid during the Academic year in CELL M1", "")</f>
        <v>Note: Please enter any actual or anticipated NSF salary to be paid during the Academic year in CELL M1</v>
      </c>
      <c r="E30" s="97"/>
      <c r="F30" s="98"/>
      <c r="G30" s="80"/>
      <c r="H30" s="93"/>
      <c r="I30" s="103" t="s">
        <v>77</v>
      </c>
      <c r="J30" s="104"/>
      <c r="K30" s="69"/>
      <c r="M30" s="69"/>
      <c r="N30" s="99"/>
      <c r="Q30" s="8"/>
      <c r="R30" s="57"/>
      <c r="S30" s="74"/>
      <c r="T30" s="90"/>
      <c r="U30" s="100"/>
      <c r="V30" s="33"/>
      <c r="W30" s="92"/>
      <c r="X30" s="92"/>
      <c r="Y30" s="93"/>
      <c r="Z30" s="93"/>
    </row>
    <row r="31" spans="2:28">
      <c r="B31" s="96"/>
      <c r="E31" s="105"/>
      <c r="F31" s="98" t="str">
        <f>IF(ROUND(H11,2)&gt;=0,"","** Annual EXC MAXIMUM PAY Limit Exceeded **")</f>
        <v/>
      </c>
      <c r="G31" s="55"/>
      <c r="I31" s="13"/>
      <c r="J31" s="13" t="str">
        <f>IF($C$32&lt;&gt;"",$C$32,IF($F$31&lt;&gt;"",$F$31,IF($F$32&lt;&gt;"",$F$32,IF($F$28&lt;&gt;"",$F$28,""))))</f>
        <v/>
      </c>
      <c r="K31" s="13"/>
      <c r="N31" s="99" t="str">
        <f>F31</f>
        <v/>
      </c>
      <c r="Q31" s="8"/>
      <c r="R31" s="106"/>
      <c r="S31" s="74"/>
      <c r="T31" s="90"/>
      <c r="U31" s="107"/>
      <c r="V31" s="8"/>
      <c r="W31" s="92"/>
      <c r="X31" s="92"/>
      <c r="Y31" s="93"/>
      <c r="Z31" s="93"/>
    </row>
    <row r="32" spans="2:28" ht="18">
      <c r="B32" s="96"/>
      <c r="C32" s="89" t="str">
        <f>IF(SUMIF(C35:C65,"OCDO",N35:N65)&gt;M7,"** OCDO MAXIMUM PAY Limit Exceeded **", "")</f>
        <v/>
      </c>
      <c r="E32" s="105"/>
      <c r="F32" s="108" t="str">
        <f>IF(SUMIF(C35:C65,"NSF",N35:N65)&gt;M6,"** NSF MAXIMUM PAY Limit Exceeded **", "")</f>
        <v/>
      </c>
      <c r="G32" s="63"/>
      <c r="H32" s="109" t="s">
        <v>49</v>
      </c>
      <c r="I32" s="110"/>
      <c r="J32" s="101" t="str">
        <f>IF($D$27&lt;&gt;"",$D$27,IF($E$27&lt;&gt;"",$E$27,IF($F$27&lt;&gt;"",$F$27,IF($G$27&lt;&gt;"",$G$27,IF($H$27&lt;&gt;"",$H$27,"")))))</f>
        <v/>
      </c>
      <c r="L32" s="111" t="s">
        <v>50</v>
      </c>
      <c r="M32" s="111"/>
      <c r="N32" s="2"/>
      <c r="P32" s="99" t="str">
        <f>F32</f>
        <v/>
      </c>
      <c r="S32" s="17"/>
      <c r="T32" s="74"/>
      <c r="U32" s="90"/>
      <c r="V32" s="112"/>
      <c r="W32" s="107"/>
      <c r="X32" s="8"/>
      <c r="Y32" s="92"/>
      <c r="Z32" s="92"/>
      <c r="AA32" s="93"/>
      <c r="AB32" s="93"/>
    </row>
    <row r="33" spans="1:29" ht="15" thickBot="1">
      <c r="C33" s="111" t="s">
        <v>51</v>
      </c>
      <c r="D33" s="111"/>
      <c r="E33" s="111"/>
      <c r="F33" s="109"/>
      <c r="G33" s="113"/>
      <c r="H33" s="113" t="s">
        <v>52</v>
      </c>
      <c r="I33" s="2" t="s">
        <v>53</v>
      </c>
      <c r="J33" s="114"/>
      <c r="L33" s="2" t="s">
        <v>54</v>
      </c>
      <c r="M33" s="2" t="s">
        <v>55</v>
      </c>
      <c r="O33" s="2" t="s">
        <v>56</v>
      </c>
      <c r="P33" s="2" t="s">
        <v>57</v>
      </c>
      <c r="Q33" s="2" t="s">
        <v>58</v>
      </c>
      <c r="R33" s="2" t="s">
        <v>57</v>
      </c>
      <c r="S33" s="8"/>
      <c r="T33" s="115"/>
      <c r="U33" s="74"/>
      <c r="V33" s="86"/>
      <c r="W33" s="112"/>
      <c r="X33" s="107"/>
      <c r="Y33" s="33"/>
      <c r="Z33" s="76"/>
      <c r="AA33" s="76"/>
      <c r="AB33" s="67"/>
      <c r="AC33" s="67"/>
    </row>
    <row r="34" spans="1:29">
      <c r="B34" s="61" t="s">
        <v>40</v>
      </c>
      <c r="C34" s="61" t="s">
        <v>59</v>
      </c>
      <c r="D34" s="61" t="s">
        <v>60</v>
      </c>
      <c r="E34" s="61" t="s">
        <v>52</v>
      </c>
      <c r="F34" s="63" t="s">
        <v>53</v>
      </c>
      <c r="G34" s="63" t="s">
        <v>61</v>
      </c>
      <c r="H34" s="61" t="s">
        <v>62</v>
      </c>
      <c r="I34" s="116" t="s">
        <v>62</v>
      </c>
      <c r="J34" s="117" t="s">
        <v>56</v>
      </c>
      <c r="K34" s="61" t="s">
        <v>34</v>
      </c>
      <c r="L34" s="2" t="s">
        <v>63</v>
      </c>
      <c r="M34" s="2" t="s">
        <v>64</v>
      </c>
      <c r="N34" s="118" t="s">
        <v>65</v>
      </c>
      <c r="O34" s="61" t="s">
        <v>66</v>
      </c>
      <c r="P34" s="61" t="s">
        <v>67</v>
      </c>
      <c r="Q34" s="61" t="s">
        <v>66</v>
      </c>
      <c r="R34" s="61" t="s">
        <v>68</v>
      </c>
      <c r="S34" s="64"/>
      <c r="T34" s="119"/>
      <c r="U34" s="74"/>
      <c r="V34" s="86"/>
      <c r="W34" s="112"/>
      <c r="X34" s="107"/>
      <c r="Y34" s="33"/>
      <c r="Z34" s="76"/>
      <c r="AA34" s="76"/>
      <c r="AB34" s="67"/>
      <c r="AC34" s="67"/>
    </row>
    <row r="35" spans="1:29" ht="15.75" customHeight="1">
      <c r="A35" s="44" t="str">
        <f t="shared" ref="A35:A69" si="1">IF($C$32&lt;&gt;"",$C$32,IF($F$31&lt;&gt;"",$F$31,IF($F$32&lt;&gt;"",$F$32,IF($F$28&lt;&gt;"",$F$28,""))))</f>
        <v/>
      </c>
      <c r="B35" s="120"/>
      <c r="C35" s="120"/>
      <c r="D35" s="120"/>
      <c r="E35" s="71"/>
      <c r="F35" s="71"/>
      <c r="G35" s="71"/>
      <c r="H35" s="77" t="str">
        <f>IF(G35="", "", VLOOKUP($G35,Lookup!$A$2:$C$5,2, FALSE))</f>
        <v/>
      </c>
      <c r="I35" s="77" t="str">
        <f>IF(G35="", "", VLOOKUP($G35,Lookup!$A$2:$C$5,3, FALSE))</f>
        <v/>
      </c>
      <c r="J35" s="121"/>
      <c r="K35" s="122">
        <f t="shared" ref="K35:K65" si="2">ROUND((J35*560),3)</f>
        <v>0</v>
      </c>
      <c r="L35" s="123"/>
      <c r="M35" s="124"/>
      <c r="N35" s="125" t="str">
        <f>IF(AND(C35="",B35&lt;&gt;""),"AWD NAME!",IF(J35&gt;I$9,"",IF(B35="""",(""),IFERROR(J35*INDEX(B$18:P$21,B35,MATCH(C35,B$16:P$16,0)),J35*INDEX(B$18:P$21,B35,9)))))</f>
        <v/>
      </c>
      <c r="O35" s="126" t="str">
        <f>IF(B35=0,"",IF(H35&gt;F35,"DATE ERROR",IF(H35&lt;E35,"DATE ERROR",IF(I35&gt;F35,"DATE ERROR",IF(I35&lt;E35,"DATE ERROR",SUM($J$35:$J35))))))</f>
        <v/>
      </c>
      <c r="P35" s="126" t="str">
        <f t="shared" ref="P35:P65" si="3">IF(B35=0,"",$I$9-O35)</f>
        <v/>
      </c>
      <c r="Q35" s="127" t="str">
        <f>IF(B35=0,"",SUM($N$35:N35))</f>
        <v/>
      </c>
      <c r="R35" s="127" t="str">
        <f t="shared" ref="R35:R65" si="4">IF(B35=0,"",$H$9-Q35)</f>
        <v/>
      </c>
      <c r="S35" s="128">
        <v>0</v>
      </c>
      <c r="T35" s="129" t="s">
        <v>69</v>
      </c>
      <c r="U35" s="74"/>
      <c r="V35" s="86"/>
      <c r="W35" s="112"/>
      <c r="X35" s="107"/>
      <c r="Y35" s="33"/>
      <c r="Z35" s="76"/>
      <c r="AA35" s="76"/>
      <c r="AB35" s="67"/>
      <c r="AC35" s="67"/>
    </row>
    <row r="36" spans="1:29" ht="15.75" customHeight="1">
      <c r="A36" s="44" t="str">
        <f t="shared" si="1"/>
        <v/>
      </c>
      <c r="B36" s="120"/>
      <c r="C36" s="120"/>
      <c r="D36" s="120"/>
      <c r="E36" s="71"/>
      <c r="F36" s="71"/>
      <c r="G36" s="71"/>
      <c r="H36" s="77" t="str">
        <f>IF(G36="", "", VLOOKUP($G36,Lookup!$A$2:$C$5,2, FALSE))</f>
        <v/>
      </c>
      <c r="I36" s="77" t="str">
        <f>IF(G36="", "", VLOOKUP($G36,Lookup!$A$2:$C$5,3, FALSE))</f>
        <v/>
      </c>
      <c r="J36" s="121"/>
      <c r="K36" s="122">
        <f t="shared" si="2"/>
        <v>0</v>
      </c>
      <c r="L36" s="123"/>
      <c r="M36" s="124"/>
      <c r="N36" s="125" t="str">
        <f t="shared" ref="N36:N65" si="5">IF(AND(C36="",B36&lt;&gt;""),"AWD NAME!",IF(J36&gt;I$9,"",IF(B36="""",(""),IFERROR(J36*INDEX(B$18:P$21,B36,MATCH(C36,B$16:P$16,0)),J36*INDEX(B$18:P$21,B36,9)))))</f>
        <v/>
      </c>
      <c r="O36" s="126" t="str">
        <f>IF(B36=0,"",IF(H36&gt;F36,"DATE ERROR",IF(H36&lt;E36,"DATE ERROR",IF(I36&gt;F36,"DATE ERROR",IF(I36&lt;E36,"DATE ERROR",SUM($J$35:$J36))))))</f>
        <v/>
      </c>
      <c r="P36" s="126" t="str">
        <f t="shared" si="3"/>
        <v/>
      </c>
      <c r="Q36" s="127" t="str">
        <f>IF(B36=0,"",SUM($N$35:N36))</f>
        <v/>
      </c>
      <c r="R36" s="127" t="str">
        <f t="shared" si="4"/>
        <v/>
      </c>
      <c r="S36" s="128">
        <v>0</v>
      </c>
      <c r="T36" s="130" t="s">
        <v>70</v>
      </c>
      <c r="U36" s="18"/>
      <c r="V36" s="18"/>
      <c r="W36" s="112"/>
      <c r="X36" s="107"/>
      <c r="Y36" s="33"/>
      <c r="Z36" s="76"/>
      <c r="AA36" s="76"/>
      <c r="AB36" s="67"/>
      <c r="AC36" s="67"/>
    </row>
    <row r="37" spans="1:29" ht="15.75" customHeight="1">
      <c r="A37" s="44" t="str">
        <f t="shared" si="1"/>
        <v/>
      </c>
      <c r="B37" s="120"/>
      <c r="C37" s="120"/>
      <c r="D37" s="120"/>
      <c r="E37" s="71"/>
      <c r="F37" s="71"/>
      <c r="G37" s="71"/>
      <c r="H37" s="77" t="str">
        <f>IF(G37="", "", VLOOKUP($G37,Lookup!$A$2:$C$5,2, FALSE))</f>
        <v/>
      </c>
      <c r="I37" s="77" t="str">
        <f>IF(G37="", "", VLOOKUP($G37,Lookup!$A$2:$C$5,3, FALSE))</f>
        <v/>
      </c>
      <c r="J37" s="121"/>
      <c r="K37" s="122">
        <f t="shared" si="2"/>
        <v>0</v>
      </c>
      <c r="L37" s="123"/>
      <c r="M37" s="124"/>
      <c r="N37" s="125" t="str">
        <f t="shared" si="5"/>
        <v/>
      </c>
      <c r="O37" s="126" t="str">
        <f>IF(B38=0,"",IF(H37&gt;F37,"DATE ERROR",IF(H37&lt;E37,"DATE ERROR",IF(I37&gt;F37,"DATE ERROR",IF(I37&lt;E37,"DATE ERROR",SUM($J$35:$J37))))))</f>
        <v/>
      </c>
      <c r="P37" s="126" t="str">
        <f>IF(B37=0,"",$I$9-O37)</f>
        <v/>
      </c>
      <c r="Q37" s="127" t="str">
        <f>IF(B37=0,"",SUM($N$35:N37))</f>
        <v/>
      </c>
      <c r="R37" s="127" t="str">
        <f>IF(B37=0,"",$H$9-Q37)</f>
        <v/>
      </c>
      <c r="S37" s="128">
        <v>0</v>
      </c>
      <c r="T37" s="131" t="s">
        <v>71</v>
      </c>
      <c r="U37" s="18"/>
      <c r="V37" s="18"/>
      <c r="W37" s="112"/>
      <c r="X37" s="107"/>
      <c r="Y37" s="33"/>
      <c r="Z37" s="76"/>
      <c r="AA37" s="76"/>
      <c r="AB37" s="67"/>
      <c r="AC37" s="67"/>
    </row>
    <row r="38" spans="1:29" ht="15.75" customHeight="1">
      <c r="A38" s="44" t="str">
        <f t="shared" si="1"/>
        <v/>
      </c>
      <c r="B38" s="120"/>
      <c r="C38" s="120"/>
      <c r="D38" s="120"/>
      <c r="E38" s="71"/>
      <c r="F38" s="71"/>
      <c r="G38" s="71"/>
      <c r="H38" s="77" t="str">
        <f>IF(G38="", "", VLOOKUP($G38,Lookup!$A$2:$C$5,2, FALSE))</f>
        <v/>
      </c>
      <c r="I38" s="77" t="str">
        <f>IF(G38="", "", VLOOKUP($G38,Lookup!$A$2:$C$5,3, FALSE))</f>
        <v/>
      </c>
      <c r="J38" s="121"/>
      <c r="K38" s="122">
        <f t="shared" si="2"/>
        <v>0</v>
      </c>
      <c r="L38" s="123"/>
      <c r="M38" s="124"/>
      <c r="N38" s="125" t="str">
        <f t="shared" si="5"/>
        <v/>
      </c>
      <c r="O38" s="126" t="str">
        <f>IF(B39=0,"",IF(H38&gt;F38,"DATE ERROR",IF(H38&lt;E38,"DATE ERROR",IF(I38&gt;F38,"DATE ERROR",IF(I38&lt;E38,"DATE ERROR",SUM($J$35:$J38))))))</f>
        <v/>
      </c>
      <c r="P38" s="126" t="str">
        <f>IF(B38=0,"",$I$9-O38)</f>
        <v/>
      </c>
      <c r="Q38" s="127" t="str">
        <f>IF(B38=0,"",SUM($N$35:N38))</f>
        <v/>
      </c>
      <c r="R38" s="127" t="str">
        <f t="shared" si="4"/>
        <v/>
      </c>
      <c r="S38" s="128">
        <v>0</v>
      </c>
      <c r="T38" s="130" t="s">
        <v>72</v>
      </c>
      <c r="U38" s="18"/>
      <c r="V38" s="18"/>
      <c r="W38" s="112"/>
      <c r="X38" s="107"/>
      <c r="AB38" s="67"/>
      <c r="AC38" s="67"/>
    </row>
    <row r="39" spans="1:29" ht="15.75" customHeight="1">
      <c r="A39" s="44" t="str">
        <f t="shared" si="1"/>
        <v/>
      </c>
      <c r="B39" s="120"/>
      <c r="C39" s="120"/>
      <c r="D39" s="120"/>
      <c r="E39" s="71"/>
      <c r="F39" s="71"/>
      <c r="G39" s="71"/>
      <c r="H39" s="77" t="str">
        <f>IF(G39="", "", VLOOKUP($G39,Lookup!$A$2:$C$5,2, FALSE))</f>
        <v/>
      </c>
      <c r="I39" s="77" t="str">
        <f>IF(G39="", "", VLOOKUP($G39,Lookup!$A$2:$C$5,3, FALSE))</f>
        <v/>
      </c>
      <c r="J39" s="121"/>
      <c r="K39" s="122">
        <f t="shared" si="2"/>
        <v>0</v>
      </c>
      <c r="L39" s="123"/>
      <c r="M39" s="124"/>
      <c r="N39" s="125" t="str">
        <f t="shared" si="5"/>
        <v/>
      </c>
      <c r="O39" s="126" t="str">
        <f>IF(B39=0,"",IF(H39&gt;F39,"DATE ERROR",IF(H39&lt;E39,"DATE ERROR",IF(I39&gt;F39,"DATE ERROR",IF(I39&lt;E39,"DATE ERROR",SUM($J$35:$J39))))))</f>
        <v/>
      </c>
      <c r="P39" s="126" t="str">
        <f t="shared" si="3"/>
        <v/>
      </c>
      <c r="Q39" s="127" t="str">
        <f>IF(B39=0,"",SUM($N$35:N39))</f>
        <v/>
      </c>
      <c r="R39" s="127" t="str">
        <f t="shared" si="4"/>
        <v/>
      </c>
      <c r="S39" s="128">
        <v>0</v>
      </c>
      <c r="T39" s="115"/>
      <c r="U39" s="18"/>
      <c r="V39" s="18"/>
      <c r="W39" s="112"/>
      <c r="X39" s="107"/>
      <c r="Y39" s="33"/>
      <c r="Z39" s="76"/>
      <c r="AA39" s="76"/>
      <c r="AB39" s="67"/>
      <c r="AC39" s="67"/>
    </row>
    <row r="40" spans="1:29" ht="15.75" customHeight="1">
      <c r="A40" s="44" t="str">
        <f t="shared" si="1"/>
        <v/>
      </c>
      <c r="B40" s="120"/>
      <c r="C40" s="120"/>
      <c r="D40" s="120"/>
      <c r="E40" s="71"/>
      <c r="F40" s="71"/>
      <c r="G40" s="71"/>
      <c r="H40" s="77" t="str">
        <f>IF(G40="", "", VLOOKUP($G40,Lookup!$A$2:$C$5,2, FALSE))</f>
        <v/>
      </c>
      <c r="I40" s="77" t="str">
        <f>IF(G40="", "", VLOOKUP($G40,Lookup!$A$2:$C$5,3, FALSE))</f>
        <v/>
      </c>
      <c r="J40" s="121"/>
      <c r="K40" s="122">
        <f t="shared" si="2"/>
        <v>0</v>
      </c>
      <c r="L40" s="123"/>
      <c r="M40" s="124"/>
      <c r="N40" s="125" t="str">
        <f t="shared" si="5"/>
        <v/>
      </c>
      <c r="O40" s="126" t="str">
        <f>IF(B40=0,"",IF(H40&gt;F40,"DATE ERROR",IF(H40&lt;E40,"DATE ERROR",IF(I40&gt;F40,"DATE ERROR",IF(I40&lt;E40,"DATE ERROR",SUM($J$35:$J40))))))</f>
        <v/>
      </c>
      <c r="P40" s="126" t="str">
        <f t="shared" si="3"/>
        <v/>
      </c>
      <c r="Q40" s="127" t="str">
        <f>IF(B40=0,"",SUM($N$35:N40))</f>
        <v/>
      </c>
      <c r="R40" s="127" t="str">
        <f t="shared" si="4"/>
        <v/>
      </c>
      <c r="S40" s="128">
        <v>0</v>
      </c>
      <c r="T40" s="132"/>
      <c r="U40" s="106"/>
      <c r="V40" s="106"/>
      <c r="W40" s="112"/>
      <c r="X40" s="107"/>
      <c r="Y40" s="8"/>
      <c r="AA40" s="8"/>
    </row>
    <row r="41" spans="1:29" ht="15.75" customHeight="1">
      <c r="A41" s="44" t="str">
        <f t="shared" si="1"/>
        <v/>
      </c>
      <c r="B41" s="120"/>
      <c r="C41" s="120"/>
      <c r="D41" s="120"/>
      <c r="E41" s="71"/>
      <c r="F41" s="71"/>
      <c r="G41" s="71"/>
      <c r="H41" s="77" t="str">
        <f>IF(G41="", "", VLOOKUP($G41,Lookup!$A$2:$C$5,2, FALSE))</f>
        <v/>
      </c>
      <c r="I41" s="77" t="str">
        <f>IF(G41="", "", VLOOKUP($G41,Lookup!$A$2:$C$5,3, FALSE))</f>
        <v/>
      </c>
      <c r="J41" s="121"/>
      <c r="K41" s="122">
        <f t="shared" si="2"/>
        <v>0</v>
      </c>
      <c r="L41" s="123"/>
      <c r="M41" s="124"/>
      <c r="N41" s="125" t="str">
        <f t="shared" si="5"/>
        <v/>
      </c>
      <c r="O41" s="126" t="str">
        <f>IF(B41=0,"",IF(H41&gt;F41,"DATE ERROR",IF(H41&lt;E41,"DATE ERROR",IF(I41&gt;F41,"DATE ERROR",IF(I41&lt;E41,"DATE ERROR",SUM($J$35:$J41))))))</f>
        <v/>
      </c>
      <c r="P41" s="126" t="str">
        <f t="shared" si="3"/>
        <v/>
      </c>
      <c r="Q41" s="127" t="str">
        <f>IF(B41=0,"",SUM($N$35:N41))</f>
        <v/>
      </c>
      <c r="R41" s="127" t="str">
        <f t="shared" si="4"/>
        <v/>
      </c>
      <c r="S41" s="128">
        <v>0</v>
      </c>
      <c r="T41" s="133"/>
      <c r="U41" s="106"/>
      <c r="V41" s="106"/>
      <c r="W41" s="134"/>
      <c r="X41" s="107"/>
      <c r="Y41" s="8"/>
      <c r="AA41" s="8"/>
    </row>
    <row r="42" spans="1:29" ht="15.75" customHeight="1">
      <c r="A42" s="44" t="str">
        <f t="shared" si="1"/>
        <v/>
      </c>
      <c r="B42" s="120"/>
      <c r="C42" s="120"/>
      <c r="D42" s="120"/>
      <c r="E42" s="71"/>
      <c r="F42" s="71"/>
      <c r="G42" s="71"/>
      <c r="H42" s="77" t="str">
        <f>IF(G42="", "", VLOOKUP($G42,Lookup!$A$2:$C$5,2, FALSE))</f>
        <v/>
      </c>
      <c r="I42" s="77" t="str">
        <f>IF(G42="", "", VLOOKUP($G42,Lookup!$A$2:$C$5,3, FALSE))</f>
        <v/>
      </c>
      <c r="J42" s="121"/>
      <c r="K42" s="122">
        <f t="shared" si="2"/>
        <v>0</v>
      </c>
      <c r="L42" s="123"/>
      <c r="M42" s="124"/>
      <c r="N42" s="125" t="str">
        <f t="shared" si="5"/>
        <v/>
      </c>
      <c r="O42" s="126" t="str">
        <f>IF(B42=0,"",IF(H42&gt;F42,"DATE ERROR",IF(H42&lt;E42,"DATE ERROR",IF(I42&gt;F42,"DATE ERROR",IF(I42&lt;E42,"DATE ERROR",SUM($J$35:$J42))))))</f>
        <v/>
      </c>
      <c r="P42" s="126" t="str">
        <f t="shared" si="3"/>
        <v/>
      </c>
      <c r="Q42" s="127" t="str">
        <f>IF(B42=0,"",SUM($N$35:N42))</f>
        <v/>
      </c>
      <c r="R42" s="127" t="str">
        <f t="shared" si="4"/>
        <v/>
      </c>
      <c r="S42" s="128">
        <v>0</v>
      </c>
      <c r="T42" s="133"/>
      <c r="U42" s="106"/>
      <c r="V42" s="106"/>
      <c r="W42" s="17"/>
      <c r="X42" s="135"/>
      <c r="Y42" s="135"/>
    </row>
    <row r="43" spans="1:29" ht="15.75" customHeight="1">
      <c r="A43" s="44" t="str">
        <f t="shared" si="1"/>
        <v/>
      </c>
      <c r="B43" s="120"/>
      <c r="C43" s="120"/>
      <c r="D43" s="120"/>
      <c r="E43" s="71"/>
      <c r="F43" s="71"/>
      <c r="G43" s="71"/>
      <c r="H43" s="77" t="str">
        <f>IF(G43="", "", VLOOKUP($G43,Lookup!$A$2:$C$5,2, FALSE))</f>
        <v/>
      </c>
      <c r="I43" s="77" t="str">
        <f>IF(G43="", "", VLOOKUP($G43,Lookup!$A$2:$C$5,3, FALSE))</f>
        <v/>
      </c>
      <c r="J43" s="121"/>
      <c r="K43" s="122">
        <f t="shared" si="2"/>
        <v>0</v>
      </c>
      <c r="L43" s="123"/>
      <c r="M43" s="124"/>
      <c r="N43" s="125" t="str">
        <f t="shared" si="5"/>
        <v/>
      </c>
      <c r="O43" s="126" t="str">
        <f>IF(B43=0,"",IF(H43&gt;F43,"DATE ERROR",IF(H43&lt;E43,"DATE ERROR",IF(I43&gt;F43,"DATE ERROR",IF(I43&lt;E43,"DATE ERROR",SUM($J$35:$J43))))))</f>
        <v/>
      </c>
      <c r="P43" s="126" t="str">
        <f t="shared" si="3"/>
        <v/>
      </c>
      <c r="Q43" s="127" t="str">
        <f>IF(B43=0,"",SUM($N$35:N43))</f>
        <v/>
      </c>
      <c r="R43" s="127" t="str">
        <f t="shared" si="4"/>
        <v/>
      </c>
      <c r="S43" s="128">
        <v>0</v>
      </c>
      <c r="T43" s="133"/>
      <c r="U43" s="106"/>
      <c r="V43" s="106"/>
      <c r="W43" s="17"/>
      <c r="X43" s="135"/>
      <c r="Y43" s="135"/>
    </row>
    <row r="44" spans="1:29" ht="15.75" customHeight="1">
      <c r="A44" s="44" t="str">
        <f t="shared" si="1"/>
        <v/>
      </c>
      <c r="B44" s="120"/>
      <c r="C44" s="120"/>
      <c r="D44" s="120"/>
      <c r="E44" s="71"/>
      <c r="F44" s="71"/>
      <c r="G44" s="71"/>
      <c r="H44" s="77" t="str">
        <f>IF(G44="", "", VLOOKUP($G44,Lookup!$A$2:$C$5,2, FALSE))</f>
        <v/>
      </c>
      <c r="I44" s="77" t="str">
        <f>IF(G44="", "", VLOOKUP($G44,Lookup!$A$2:$C$5,3, FALSE))</f>
        <v/>
      </c>
      <c r="J44" s="121"/>
      <c r="K44" s="122">
        <f t="shared" si="2"/>
        <v>0</v>
      </c>
      <c r="L44" s="123"/>
      <c r="M44" s="124"/>
      <c r="N44" s="125" t="str">
        <f t="shared" si="5"/>
        <v/>
      </c>
      <c r="O44" s="126" t="str">
        <f>IF(B44=0,"",IF(H44&gt;F44,"DATE ERROR",IF(H44&lt;E44,"DATE ERROR",IF(I44&gt;F44,"DATE ERROR",IF(I44&lt;E44,"DATE ERROR",SUM($J$35:$J44))))))</f>
        <v/>
      </c>
      <c r="P44" s="126" t="str">
        <f t="shared" si="3"/>
        <v/>
      </c>
      <c r="Q44" s="127" t="str">
        <f>IF(B44=0,"",SUM($N$35:N44))</f>
        <v/>
      </c>
      <c r="R44" s="127" t="str">
        <f t="shared" si="4"/>
        <v/>
      </c>
      <c r="S44" s="128">
        <v>0</v>
      </c>
      <c r="T44" s="17"/>
      <c r="U44" s="106"/>
      <c r="V44" s="106"/>
      <c r="W44" s="17"/>
      <c r="X44" s="135"/>
      <c r="Y44" s="135"/>
    </row>
    <row r="45" spans="1:29" ht="15.75" customHeight="1">
      <c r="A45" s="44" t="str">
        <f t="shared" si="1"/>
        <v/>
      </c>
      <c r="B45" s="120"/>
      <c r="C45" s="120"/>
      <c r="D45" s="120"/>
      <c r="E45" s="71"/>
      <c r="F45" s="71"/>
      <c r="G45" s="71"/>
      <c r="H45" s="77" t="str">
        <f>IF(G45="", "", VLOOKUP($G45,Lookup!$A$2:$C$5,2, FALSE))</f>
        <v/>
      </c>
      <c r="I45" s="77" t="str">
        <f>IF(G45="", "", VLOOKUP($G45,Lookup!$A$2:$C$5,3, FALSE))</f>
        <v/>
      </c>
      <c r="J45" s="121"/>
      <c r="K45" s="122">
        <f t="shared" si="2"/>
        <v>0</v>
      </c>
      <c r="L45" s="123"/>
      <c r="M45" s="124"/>
      <c r="N45" s="125" t="str">
        <f t="shared" si="5"/>
        <v/>
      </c>
      <c r="O45" s="126" t="str">
        <f>IF(B45=0,"",IF(H45&gt;F45,"DATE ERROR",IF(H45&lt;E45,"DATE ERROR",IF(I45&gt;F45,"DATE ERROR",IF(I45&lt;E45,"DATE ERROR",SUM($J$35:$J45))))))</f>
        <v/>
      </c>
      <c r="P45" s="126" t="str">
        <f t="shared" si="3"/>
        <v/>
      </c>
      <c r="Q45" s="127" t="str">
        <f>IF(B45=0,"",SUM($N$35:N45))</f>
        <v/>
      </c>
      <c r="R45" s="127" t="str">
        <f t="shared" si="4"/>
        <v/>
      </c>
      <c r="S45" s="128">
        <v>0</v>
      </c>
      <c r="T45" s="136"/>
      <c r="U45" s="106"/>
      <c r="V45" s="106"/>
      <c r="W45" s="17"/>
      <c r="X45" s="135"/>
      <c r="Y45" s="135"/>
    </row>
    <row r="46" spans="1:29" ht="15.75" customHeight="1">
      <c r="A46" s="44" t="str">
        <f t="shared" si="1"/>
        <v/>
      </c>
      <c r="B46" s="120"/>
      <c r="C46" s="120"/>
      <c r="D46" s="120"/>
      <c r="E46" s="71"/>
      <c r="F46" s="71"/>
      <c r="G46" s="71"/>
      <c r="H46" s="77" t="str">
        <f>IF(G46="", "", VLOOKUP($G46,Lookup!$A$2:$C$5,2, FALSE))</f>
        <v/>
      </c>
      <c r="I46" s="77" t="str">
        <f>IF(G46="", "", VLOOKUP($G46,Lookup!$A$2:$C$5,3, FALSE))</f>
        <v/>
      </c>
      <c r="J46" s="121"/>
      <c r="K46" s="122">
        <f t="shared" si="2"/>
        <v>0</v>
      </c>
      <c r="L46" s="123"/>
      <c r="M46" s="124"/>
      <c r="N46" s="125" t="str">
        <f t="shared" si="5"/>
        <v/>
      </c>
      <c r="O46" s="126" t="str">
        <f>IF(B46=0,"",IF(H46&gt;F46,"DATE ERROR",IF(H46&lt;E46,"DATE ERROR",IF(I46&gt;F46,"DATE ERROR",IF(I46&lt;E46,"DATE ERROR",SUM($J$35:$J46))))))</f>
        <v/>
      </c>
      <c r="P46" s="126" t="str">
        <f t="shared" si="3"/>
        <v/>
      </c>
      <c r="Q46" s="127" t="str">
        <f>IF(B46=0,"",SUM($N$35:N46))</f>
        <v/>
      </c>
      <c r="R46" s="127" t="str">
        <f t="shared" si="4"/>
        <v/>
      </c>
      <c r="S46" s="128">
        <v>0</v>
      </c>
      <c r="T46" s="136"/>
      <c r="U46" s="106"/>
      <c r="V46" s="106"/>
      <c r="W46" s="17"/>
      <c r="X46" s="135"/>
      <c r="Y46" s="135"/>
    </row>
    <row r="47" spans="1:29" ht="15.75" customHeight="1">
      <c r="A47" s="44" t="str">
        <f t="shared" si="1"/>
        <v/>
      </c>
      <c r="B47" s="120"/>
      <c r="C47" s="120"/>
      <c r="D47" s="120"/>
      <c r="E47" s="71"/>
      <c r="F47" s="71"/>
      <c r="G47" s="71"/>
      <c r="H47" s="77" t="str">
        <f>IF(G47="", "", VLOOKUP($G47,Lookup!$A$2:$C$5,2, FALSE))</f>
        <v/>
      </c>
      <c r="I47" s="77" t="str">
        <f>IF(G47="", "", VLOOKUP($G47,Lookup!$A$2:$C$5,3, FALSE))</f>
        <v/>
      </c>
      <c r="J47" s="121"/>
      <c r="K47" s="122">
        <f t="shared" si="2"/>
        <v>0</v>
      </c>
      <c r="L47" s="123"/>
      <c r="M47" s="124"/>
      <c r="N47" s="125" t="str">
        <f t="shared" si="5"/>
        <v/>
      </c>
      <c r="O47" s="126" t="str">
        <f>IF(B47=0,"",IF(H47&gt;F47,"DATE ERROR",IF(H47&lt;E47,"DATE ERROR",IF(I47&gt;F47,"DATE ERROR",IF(I47&lt;E47,"DATE ERROR",SUM($J$35:$J47))))))</f>
        <v/>
      </c>
      <c r="P47" s="126" t="str">
        <f t="shared" si="3"/>
        <v/>
      </c>
      <c r="Q47" s="127" t="str">
        <f>IF(B47=0,"",SUM($N$35:N47))</f>
        <v/>
      </c>
      <c r="R47" s="127" t="str">
        <f t="shared" si="4"/>
        <v/>
      </c>
      <c r="S47" s="128">
        <v>0</v>
      </c>
      <c r="T47" s="17"/>
      <c r="U47" s="106"/>
      <c r="V47" s="106"/>
      <c r="W47" s="18"/>
    </row>
    <row r="48" spans="1:29" ht="15.75" customHeight="1">
      <c r="A48" s="44" t="str">
        <f t="shared" si="1"/>
        <v/>
      </c>
      <c r="B48" s="120"/>
      <c r="C48" s="120"/>
      <c r="D48" s="120"/>
      <c r="E48" s="71"/>
      <c r="F48" s="71"/>
      <c r="G48" s="71"/>
      <c r="H48" s="77" t="str">
        <f>IF(G48="", "", VLOOKUP($G48,Lookup!$A$2:$C$5,2, FALSE))</f>
        <v/>
      </c>
      <c r="I48" s="77" t="str">
        <f>IF(G48="", "", VLOOKUP($G48,Lookup!$A$2:$C$5,3, FALSE))</f>
        <v/>
      </c>
      <c r="J48" s="121"/>
      <c r="K48" s="122">
        <f t="shared" si="2"/>
        <v>0</v>
      </c>
      <c r="L48" s="123"/>
      <c r="M48" s="124"/>
      <c r="N48" s="125" t="str">
        <f t="shared" si="5"/>
        <v/>
      </c>
      <c r="O48" s="126" t="str">
        <f>IF(B48=0,"",IF(H48&gt;F48,"DATE ERROR",IF(H48&lt;E48,"DATE ERROR",IF(I48&gt;F48,"DATE ERROR",IF(I48&lt;E48,"DATE ERROR",SUM($J$35:$J48))))))</f>
        <v/>
      </c>
      <c r="P48" s="126" t="str">
        <f t="shared" si="3"/>
        <v/>
      </c>
      <c r="Q48" s="127" t="str">
        <f>IF(B48=0,"",SUM($N$35:N48))</f>
        <v/>
      </c>
      <c r="R48" s="127" t="str">
        <f t="shared" si="4"/>
        <v/>
      </c>
      <c r="S48" s="128">
        <v>0</v>
      </c>
      <c r="T48" s="17"/>
      <c r="U48" s="18"/>
      <c r="V48" s="18"/>
      <c r="W48" s="18"/>
    </row>
    <row r="49" spans="1:23" ht="15.75" customHeight="1">
      <c r="A49" s="44" t="str">
        <f t="shared" si="1"/>
        <v/>
      </c>
      <c r="B49" s="120"/>
      <c r="C49" s="120"/>
      <c r="D49" s="120"/>
      <c r="E49" s="71"/>
      <c r="F49" s="71"/>
      <c r="G49" s="71"/>
      <c r="H49" s="77" t="str">
        <f>IF(G49="", "", VLOOKUP($G49,Lookup!$A$2:$C$5,2, FALSE))</f>
        <v/>
      </c>
      <c r="I49" s="77" t="str">
        <f>IF(G49="", "", VLOOKUP($G49,Lookup!$A$2:$C$5,3, FALSE))</f>
        <v/>
      </c>
      <c r="J49" s="121"/>
      <c r="K49" s="122">
        <f t="shared" si="2"/>
        <v>0</v>
      </c>
      <c r="L49" s="123"/>
      <c r="M49" s="124"/>
      <c r="N49" s="125" t="str">
        <f t="shared" si="5"/>
        <v/>
      </c>
      <c r="O49" s="126" t="str">
        <f>IF(B49=0,"",IF(H49&gt;F49,"DATE ERROR",IF(H49&lt;E49,"DATE ERROR",IF(I49&gt;F49,"DATE ERROR",IF(I49&lt;E49,"DATE ERROR",SUM($J$35:$J49))))))</f>
        <v/>
      </c>
      <c r="P49" s="126" t="str">
        <f t="shared" si="3"/>
        <v/>
      </c>
      <c r="Q49" s="127" t="str">
        <f>IF(B49=0,"",SUM($N$35:N49))</f>
        <v/>
      </c>
      <c r="R49" s="127" t="str">
        <f t="shared" si="4"/>
        <v/>
      </c>
      <c r="S49" s="128">
        <v>0</v>
      </c>
      <c r="T49" s="17"/>
      <c r="U49" s="18"/>
      <c r="V49" s="18"/>
      <c r="W49" s="18"/>
    </row>
    <row r="50" spans="1:23" ht="15.75" customHeight="1">
      <c r="A50" s="44" t="str">
        <f t="shared" si="1"/>
        <v/>
      </c>
      <c r="B50" s="120"/>
      <c r="C50" s="120"/>
      <c r="D50" s="120"/>
      <c r="E50" s="71"/>
      <c r="F50" s="71"/>
      <c r="G50" s="71"/>
      <c r="H50" s="77" t="str">
        <f>IF(G50="", "", VLOOKUP($G50,Lookup!$A$2:$C$5,2, FALSE))</f>
        <v/>
      </c>
      <c r="I50" s="77" t="str">
        <f>IF(G50="", "", VLOOKUP($G50,Lookup!$A$2:$C$5,3, FALSE))</f>
        <v/>
      </c>
      <c r="J50" s="121"/>
      <c r="K50" s="122">
        <f t="shared" si="2"/>
        <v>0</v>
      </c>
      <c r="L50" s="123"/>
      <c r="M50" s="124"/>
      <c r="N50" s="125" t="str">
        <f t="shared" si="5"/>
        <v/>
      </c>
      <c r="O50" s="126" t="str">
        <f>IF(B50=0,"",IF(H50&gt;F50,"DATE ERROR",IF(H50&lt;E50,"DATE ERROR",IF(I50&gt;F50,"DATE ERROR",IF(I50&lt;E50,"DATE ERROR",SUM($J$35:$J50))))))</f>
        <v/>
      </c>
      <c r="P50" s="126" t="str">
        <f t="shared" si="3"/>
        <v/>
      </c>
      <c r="Q50" s="127" t="str">
        <f>IF(B50=0,"",SUM($N$35:N50))</f>
        <v/>
      </c>
      <c r="R50" s="127" t="str">
        <f t="shared" si="4"/>
        <v/>
      </c>
      <c r="S50" s="128">
        <v>0</v>
      </c>
      <c r="U50" s="18"/>
      <c r="V50" s="18"/>
    </row>
    <row r="51" spans="1:23" ht="15.75" customHeight="1">
      <c r="A51" s="44" t="str">
        <f t="shared" si="1"/>
        <v/>
      </c>
      <c r="B51" s="120"/>
      <c r="C51" s="120"/>
      <c r="D51" s="120"/>
      <c r="E51" s="71"/>
      <c r="F51" s="71"/>
      <c r="G51" s="71"/>
      <c r="H51" s="77" t="str">
        <f>IF(G51="", "", VLOOKUP($G51,Lookup!$A$2:$C$5,2, FALSE))</f>
        <v/>
      </c>
      <c r="I51" s="77" t="str">
        <f>IF(G51="", "", VLOOKUP($G51,Lookup!$A$2:$C$5,3, FALSE))</f>
        <v/>
      </c>
      <c r="J51" s="121"/>
      <c r="K51" s="122">
        <f t="shared" si="2"/>
        <v>0</v>
      </c>
      <c r="L51" s="123"/>
      <c r="M51" s="124"/>
      <c r="N51" s="125" t="str">
        <f t="shared" si="5"/>
        <v/>
      </c>
      <c r="O51" s="126" t="str">
        <f>IF(B51=0,"",IF(H51&gt;F51,"DATE ERROR",IF(H51&lt;E51,"DATE ERROR",IF(I51&gt;F51,"DATE ERROR",IF(I51&lt;E51,"DATE ERROR",SUM($J$35:$J51))))))</f>
        <v/>
      </c>
      <c r="P51" s="126" t="str">
        <f t="shared" si="3"/>
        <v/>
      </c>
      <c r="Q51" s="127" t="str">
        <f>IF(B51=0,"",SUM($N$35:N51))</f>
        <v/>
      </c>
      <c r="R51" s="127" t="str">
        <f t="shared" si="4"/>
        <v/>
      </c>
      <c r="S51" s="128">
        <v>0</v>
      </c>
    </row>
    <row r="52" spans="1:23" ht="15.75" customHeight="1">
      <c r="A52" s="44" t="str">
        <f t="shared" si="1"/>
        <v/>
      </c>
      <c r="B52" s="120"/>
      <c r="C52" s="120"/>
      <c r="D52" s="120"/>
      <c r="E52" s="71"/>
      <c r="F52" s="71"/>
      <c r="G52" s="71"/>
      <c r="H52" s="77" t="str">
        <f>IF(G52="", "", VLOOKUP($G52,Lookup!$A$2:$C$5,2, FALSE))</f>
        <v/>
      </c>
      <c r="I52" s="77" t="str">
        <f>IF(G52="", "", VLOOKUP($G52,Lookup!$A$2:$C$5,3, FALSE))</f>
        <v/>
      </c>
      <c r="J52" s="121"/>
      <c r="K52" s="122">
        <f t="shared" si="2"/>
        <v>0</v>
      </c>
      <c r="L52" s="123"/>
      <c r="M52" s="124"/>
      <c r="N52" s="125" t="str">
        <f t="shared" si="5"/>
        <v/>
      </c>
      <c r="O52" s="126" t="str">
        <f>IF(B52=0,"",IF(H52&gt;F52,"DATE ERROR",IF(H52&lt;E52,"DATE ERROR",IF(I52&gt;F52,"DATE ERROR",IF(I52&lt;E52,"DATE ERROR",SUM($J$35:$J52))))))</f>
        <v/>
      </c>
      <c r="P52" s="126" t="str">
        <f t="shared" si="3"/>
        <v/>
      </c>
      <c r="Q52" s="127" t="str">
        <f>IF(B52=0,"",SUM($N$35:N52))</f>
        <v/>
      </c>
      <c r="R52" s="127" t="str">
        <f t="shared" si="4"/>
        <v/>
      </c>
      <c r="S52" s="128">
        <v>0</v>
      </c>
    </row>
    <row r="53" spans="1:23" ht="15.75" customHeight="1">
      <c r="A53" s="44" t="str">
        <f t="shared" si="1"/>
        <v/>
      </c>
      <c r="B53" s="120"/>
      <c r="C53" s="120"/>
      <c r="D53" s="120"/>
      <c r="E53" s="71"/>
      <c r="F53" s="71"/>
      <c r="G53" s="71"/>
      <c r="H53" s="77" t="str">
        <f>IF(G53="", "", VLOOKUP($G53,Lookup!$A$2:$C$5,2, FALSE))</f>
        <v/>
      </c>
      <c r="I53" s="77" t="str">
        <f>IF(G53="", "", VLOOKUP($G53,Lookup!$A$2:$C$5,3, FALSE))</f>
        <v/>
      </c>
      <c r="J53" s="121"/>
      <c r="K53" s="122">
        <f t="shared" si="2"/>
        <v>0</v>
      </c>
      <c r="L53" s="123"/>
      <c r="M53" s="124"/>
      <c r="N53" s="125" t="str">
        <f t="shared" si="5"/>
        <v/>
      </c>
      <c r="O53" s="126" t="str">
        <f>IF(B53=0,"",IF(H53&gt;F53,"DATE ERROR",IF(H53&lt;E53,"DATE ERROR",IF(I53&gt;F53,"DATE ERROR",IF(I53&lt;E53,"DATE ERROR",SUM($J$35:$J53))))))</f>
        <v/>
      </c>
      <c r="P53" s="126" t="str">
        <f t="shared" si="3"/>
        <v/>
      </c>
      <c r="Q53" s="127" t="str">
        <f>IF(B53=0,"",SUM($N$35:N53))</f>
        <v/>
      </c>
      <c r="R53" s="127" t="str">
        <f t="shared" si="4"/>
        <v/>
      </c>
      <c r="S53" s="128">
        <v>0</v>
      </c>
    </row>
    <row r="54" spans="1:23" ht="15.75" customHeight="1">
      <c r="A54" s="44" t="str">
        <f t="shared" si="1"/>
        <v/>
      </c>
      <c r="B54" s="120"/>
      <c r="C54" s="120"/>
      <c r="D54" s="120"/>
      <c r="E54" s="71"/>
      <c r="F54" s="71"/>
      <c r="G54" s="71"/>
      <c r="H54" s="77" t="str">
        <f>IF(G54="", "", VLOOKUP($G54,Lookup!$A$2:$C$5,2, FALSE))</f>
        <v/>
      </c>
      <c r="I54" s="77" t="str">
        <f>IF(G54="", "", VLOOKUP($G54,Lookup!$A$2:$C$5,3, FALSE))</f>
        <v/>
      </c>
      <c r="J54" s="121"/>
      <c r="K54" s="122">
        <f t="shared" si="2"/>
        <v>0</v>
      </c>
      <c r="L54" s="123"/>
      <c r="M54" s="124"/>
      <c r="N54" s="125" t="str">
        <f t="shared" si="5"/>
        <v/>
      </c>
      <c r="O54" s="126" t="str">
        <f>IF(B54=0,"",IF(H54&gt;F54,"DATE ERROR",IF(H54&lt;E54,"DATE ERROR",IF(I54&gt;F54,"DATE ERROR",IF(I54&lt;E54,"DATE ERROR",SUM($J$35:$J54))))))</f>
        <v/>
      </c>
      <c r="P54" s="126" t="str">
        <f t="shared" si="3"/>
        <v/>
      </c>
      <c r="Q54" s="127" t="str">
        <f>IF(B54=0,"",SUM($N$35:N54))</f>
        <v/>
      </c>
      <c r="R54" s="127" t="str">
        <f t="shared" si="4"/>
        <v/>
      </c>
      <c r="S54" s="128">
        <v>0</v>
      </c>
    </row>
    <row r="55" spans="1:23" ht="15.75" customHeight="1">
      <c r="A55" s="44" t="str">
        <f t="shared" si="1"/>
        <v/>
      </c>
      <c r="B55" s="120"/>
      <c r="C55" s="120"/>
      <c r="D55" s="120"/>
      <c r="E55" s="71"/>
      <c r="F55" s="71"/>
      <c r="G55" s="71"/>
      <c r="H55" s="77" t="str">
        <f>IF(G55="", "", VLOOKUP($G55,Lookup!$A$2:$C$5,2, FALSE))</f>
        <v/>
      </c>
      <c r="I55" s="77" t="str">
        <f>IF(G55="", "", VLOOKUP($G55,Lookup!$A$2:$C$5,3, FALSE))</f>
        <v/>
      </c>
      <c r="J55" s="121"/>
      <c r="K55" s="122">
        <f t="shared" si="2"/>
        <v>0</v>
      </c>
      <c r="L55" s="123"/>
      <c r="M55" s="124"/>
      <c r="N55" s="125" t="str">
        <f t="shared" si="5"/>
        <v/>
      </c>
      <c r="O55" s="126" t="str">
        <f>IF(B55=0,"",IF(H55&gt;F55,"DATE ERROR",IF(H55&lt;E55,"DATE ERROR",IF(I55&gt;F55,"DATE ERROR",IF(I55&lt;E55,"DATE ERROR",SUM($J$35:$J55))))))</f>
        <v/>
      </c>
      <c r="P55" s="126" t="str">
        <f t="shared" si="3"/>
        <v/>
      </c>
      <c r="Q55" s="127" t="str">
        <f>IF(B55=0,"",SUM($N$35:N55))</f>
        <v/>
      </c>
      <c r="R55" s="127" t="str">
        <f t="shared" si="4"/>
        <v/>
      </c>
      <c r="S55" s="128">
        <v>0</v>
      </c>
    </row>
    <row r="56" spans="1:23">
      <c r="A56" s="44" t="str">
        <f t="shared" si="1"/>
        <v/>
      </c>
      <c r="B56" s="120"/>
      <c r="C56" s="120"/>
      <c r="D56" s="120"/>
      <c r="E56" s="71"/>
      <c r="F56" s="71"/>
      <c r="G56" s="71"/>
      <c r="H56" s="77" t="str">
        <f>IF(G56="", "", VLOOKUP($G56,Lookup!$A$2:$C$5,2, FALSE))</f>
        <v/>
      </c>
      <c r="I56" s="77" t="str">
        <f>IF(G56="", "", VLOOKUP($G56,Lookup!$A$2:$C$5,3, FALSE))</f>
        <v/>
      </c>
      <c r="J56" s="121"/>
      <c r="K56" s="122">
        <f t="shared" si="2"/>
        <v>0</v>
      </c>
      <c r="L56" s="123"/>
      <c r="M56" s="124"/>
      <c r="N56" s="125" t="str">
        <f t="shared" si="5"/>
        <v/>
      </c>
      <c r="O56" s="126" t="str">
        <f>IF(B56=0,"",IF(H56&gt;F56,"DATE ERROR",IF(H56&lt;E56,"DATE ERROR",IF(I56&gt;F56,"DATE ERROR",IF(I56&lt;E56,"DATE ERROR",SUM($J$35:$J56))))))</f>
        <v/>
      </c>
      <c r="P56" s="126" t="str">
        <f t="shared" si="3"/>
        <v/>
      </c>
      <c r="Q56" s="127" t="str">
        <f>IF(B56=0,"",SUM($N$35:N56))</f>
        <v/>
      </c>
      <c r="R56" s="127" t="str">
        <f t="shared" si="4"/>
        <v/>
      </c>
      <c r="S56" s="128">
        <v>0</v>
      </c>
    </row>
    <row r="57" spans="1:23">
      <c r="A57" s="44" t="str">
        <f t="shared" si="1"/>
        <v/>
      </c>
      <c r="B57" s="120"/>
      <c r="C57" s="120"/>
      <c r="D57" s="120"/>
      <c r="E57" s="71"/>
      <c r="F57" s="71"/>
      <c r="G57" s="71"/>
      <c r="H57" s="77" t="str">
        <f>IF(G57="", "", VLOOKUP($G57,Lookup!$A$2:$C$5,2, FALSE))</f>
        <v/>
      </c>
      <c r="I57" s="77" t="str">
        <f>IF(G57="", "", VLOOKUP($G57,Lookup!$A$2:$C$5,3, FALSE))</f>
        <v/>
      </c>
      <c r="J57" s="121"/>
      <c r="K57" s="122">
        <f t="shared" si="2"/>
        <v>0</v>
      </c>
      <c r="L57" s="123"/>
      <c r="M57" s="124"/>
      <c r="N57" s="125" t="str">
        <f t="shared" si="5"/>
        <v/>
      </c>
      <c r="O57" s="126" t="str">
        <f>IF(B57=0,"",IF(H57&gt;F57,"DATE ERROR",IF(H57&lt;E57,"DATE ERROR",IF(I57&gt;F57,"DATE ERROR",IF(I57&lt;E57,"DATE ERROR",SUM($J$35:$J57))))))</f>
        <v/>
      </c>
      <c r="P57" s="126" t="str">
        <f t="shared" si="3"/>
        <v/>
      </c>
      <c r="Q57" s="127" t="str">
        <f>IF(B57=0,"",SUM($N$35:N57))</f>
        <v/>
      </c>
      <c r="R57" s="127" t="str">
        <f t="shared" si="4"/>
        <v/>
      </c>
      <c r="S57" s="128">
        <v>0</v>
      </c>
    </row>
    <row r="58" spans="1:23">
      <c r="A58" s="44" t="str">
        <f t="shared" si="1"/>
        <v/>
      </c>
      <c r="B58" s="120"/>
      <c r="C58" s="120"/>
      <c r="D58" s="120"/>
      <c r="E58" s="71"/>
      <c r="F58" s="71"/>
      <c r="G58" s="71"/>
      <c r="H58" s="77" t="str">
        <f>IF(G58="", "", VLOOKUP($G58,Lookup!$A$2:$C$5,2, FALSE))</f>
        <v/>
      </c>
      <c r="I58" s="77" t="str">
        <f>IF(G58="", "", VLOOKUP($G58,Lookup!$A$2:$C$5,3, FALSE))</f>
        <v/>
      </c>
      <c r="J58" s="121"/>
      <c r="K58" s="122">
        <f t="shared" si="2"/>
        <v>0</v>
      </c>
      <c r="L58" s="123"/>
      <c r="M58" s="124"/>
      <c r="N58" s="125" t="str">
        <f t="shared" si="5"/>
        <v/>
      </c>
      <c r="O58" s="126" t="str">
        <f>IF(B58=0,"",IF(H58&gt;F58,"DATE ERROR",IF(H58&lt;E58,"DATE ERROR",IF(I58&gt;F58,"DATE ERROR",IF(I58&lt;E58,"DATE ERROR",SUM($J$35:$J58))))))</f>
        <v/>
      </c>
      <c r="P58" s="126" t="str">
        <f t="shared" si="3"/>
        <v/>
      </c>
      <c r="Q58" s="127" t="str">
        <f>IF(B58=0,"",SUM($N$35:N58))</f>
        <v/>
      </c>
      <c r="R58" s="127" t="str">
        <f t="shared" si="4"/>
        <v/>
      </c>
      <c r="S58" s="128">
        <v>0</v>
      </c>
    </row>
    <row r="59" spans="1:23">
      <c r="A59" s="44" t="str">
        <f t="shared" si="1"/>
        <v/>
      </c>
      <c r="B59" s="120"/>
      <c r="C59" s="120"/>
      <c r="D59" s="120"/>
      <c r="E59" s="71"/>
      <c r="F59" s="71"/>
      <c r="G59" s="71"/>
      <c r="H59" s="77" t="str">
        <f>IF(G59="", "", VLOOKUP($G59,Lookup!$A$2:$C$5,2, FALSE))</f>
        <v/>
      </c>
      <c r="I59" s="77" t="str">
        <f>IF(G59="", "", VLOOKUP($G59,Lookup!$A$2:$C$5,3, FALSE))</f>
        <v/>
      </c>
      <c r="J59" s="121"/>
      <c r="K59" s="122">
        <f t="shared" si="2"/>
        <v>0</v>
      </c>
      <c r="L59" s="123"/>
      <c r="M59" s="124"/>
      <c r="N59" s="125" t="str">
        <f t="shared" si="5"/>
        <v/>
      </c>
      <c r="O59" s="126" t="str">
        <f>IF(B59=0,"",IF(H59&gt;F59,"DATE ERROR",IF(H59&lt;E59,"DATE ERROR",IF(I59&gt;F59,"DATE ERROR",IF(I59&lt;E59,"DATE ERROR",SUM($J$35:$J59))))))</f>
        <v/>
      </c>
      <c r="P59" s="126" t="str">
        <f t="shared" si="3"/>
        <v/>
      </c>
      <c r="Q59" s="127" t="str">
        <f>IF(B59=0,"",SUM($N$35:N59))</f>
        <v/>
      </c>
      <c r="R59" s="127" t="str">
        <f t="shared" si="4"/>
        <v/>
      </c>
      <c r="S59" s="128">
        <v>0</v>
      </c>
    </row>
    <row r="60" spans="1:23">
      <c r="A60" s="44" t="str">
        <f t="shared" si="1"/>
        <v/>
      </c>
      <c r="B60" s="120"/>
      <c r="C60" s="120"/>
      <c r="D60" s="120"/>
      <c r="E60" s="71"/>
      <c r="F60" s="71"/>
      <c r="G60" s="71"/>
      <c r="H60" s="77" t="str">
        <f>IF(G60="", "", VLOOKUP($G60,Lookup!$A$2:$C$5,2, FALSE))</f>
        <v/>
      </c>
      <c r="I60" s="77" t="str">
        <f>IF(G60="", "", VLOOKUP($G60,Lookup!$A$2:$C$5,3, FALSE))</f>
        <v/>
      </c>
      <c r="J60" s="121"/>
      <c r="K60" s="122">
        <f t="shared" si="2"/>
        <v>0</v>
      </c>
      <c r="L60" s="123"/>
      <c r="M60" s="124"/>
      <c r="N60" s="125" t="str">
        <f t="shared" si="5"/>
        <v/>
      </c>
      <c r="O60" s="126" t="str">
        <f>IF(B60=0,"",IF(H60&gt;F60,"DATE ERROR",IF(H60&lt;E60,"DATE ERROR",IF(I60&gt;F60,"DATE ERROR",IF(I60&lt;E60,"DATE ERROR",SUM($J$35:$J60))))))</f>
        <v/>
      </c>
      <c r="P60" s="126" t="str">
        <f t="shared" si="3"/>
        <v/>
      </c>
      <c r="Q60" s="127" t="str">
        <f>IF(B60=0,"",SUM($N$35:N60))</f>
        <v/>
      </c>
      <c r="R60" s="127" t="str">
        <f t="shared" si="4"/>
        <v/>
      </c>
      <c r="S60" s="128">
        <v>0</v>
      </c>
    </row>
    <row r="61" spans="1:23">
      <c r="A61" s="44" t="str">
        <f t="shared" si="1"/>
        <v/>
      </c>
      <c r="B61" s="120"/>
      <c r="C61" s="120"/>
      <c r="D61" s="120"/>
      <c r="E61" s="71"/>
      <c r="F61" s="71"/>
      <c r="G61" s="71"/>
      <c r="H61" s="77" t="str">
        <f>IF(G61="", "", VLOOKUP($G61,Lookup!$A$2:$C$5,2, FALSE))</f>
        <v/>
      </c>
      <c r="I61" s="77" t="str">
        <f>IF(G61="", "", VLOOKUP($G61,Lookup!$A$2:$C$5,3, FALSE))</f>
        <v/>
      </c>
      <c r="J61" s="121"/>
      <c r="K61" s="122">
        <f t="shared" si="2"/>
        <v>0</v>
      </c>
      <c r="L61" s="123"/>
      <c r="M61" s="124"/>
      <c r="N61" s="125" t="str">
        <f t="shared" si="5"/>
        <v/>
      </c>
      <c r="O61" s="126" t="str">
        <f>IF(B61=0,"",IF(H61&gt;F61,"DATE ERROR",IF(H61&lt;E61,"DATE ERROR",IF(I61&gt;F61,"DATE ERROR",IF(I61&lt;E61,"DATE ERROR",SUM($J$35:$J61))))))</f>
        <v/>
      </c>
      <c r="P61" s="126" t="str">
        <f t="shared" si="3"/>
        <v/>
      </c>
      <c r="Q61" s="127" t="str">
        <f>IF(B61=0,"",SUM($N$35:N61))</f>
        <v/>
      </c>
      <c r="R61" s="127" t="str">
        <f t="shared" si="4"/>
        <v/>
      </c>
      <c r="S61" s="128">
        <v>0</v>
      </c>
    </row>
    <row r="62" spans="1:23">
      <c r="A62" s="44" t="str">
        <f t="shared" si="1"/>
        <v/>
      </c>
      <c r="B62" s="120"/>
      <c r="C62" s="120"/>
      <c r="D62" s="120"/>
      <c r="E62" s="71"/>
      <c r="F62" s="71"/>
      <c r="G62" s="71"/>
      <c r="H62" s="77" t="str">
        <f>IF(G62="", "", VLOOKUP($G62,Lookup!$A$2:$C$5,2, FALSE))</f>
        <v/>
      </c>
      <c r="I62" s="77" t="str">
        <f>IF(G62="", "", VLOOKUP($G62,Lookup!$A$2:$C$5,3, FALSE))</f>
        <v/>
      </c>
      <c r="J62" s="121"/>
      <c r="K62" s="122">
        <f t="shared" si="2"/>
        <v>0</v>
      </c>
      <c r="L62" s="123"/>
      <c r="M62" s="124"/>
      <c r="N62" s="125" t="str">
        <f t="shared" si="5"/>
        <v/>
      </c>
      <c r="O62" s="126" t="str">
        <f>IF(B62=0,"",IF(H62&gt;F62,"DATE ERROR",IF(H62&lt;E62,"DATE ERROR",IF(I62&gt;F62,"DATE ERROR",IF(I62&lt;E62,"DATE ERROR",SUM($J$35:$J62))))))</f>
        <v/>
      </c>
      <c r="P62" s="126" t="str">
        <f t="shared" si="3"/>
        <v/>
      </c>
      <c r="Q62" s="127" t="str">
        <f>IF(B62=0,"",SUM($N$35:N62))</f>
        <v/>
      </c>
      <c r="R62" s="127" t="str">
        <f t="shared" si="4"/>
        <v/>
      </c>
      <c r="S62" s="128">
        <v>0</v>
      </c>
    </row>
    <row r="63" spans="1:23">
      <c r="A63" s="44" t="str">
        <f t="shared" si="1"/>
        <v/>
      </c>
      <c r="B63" s="120"/>
      <c r="C63" s="120"/>
      <c r="D63" s="120"/>
      <c r="E63" s="71"/>
      <c r="F63" s="71"/>
      <c r="G63" s="71"/>
      <c r="H63" s="77" t="str">
        <f>IF(G63="", "", VLOOKUP($G63,Lookup!$A$2:$C$5,2, FALSE))</f>
        <v/>
      </c>
      <c r="I63" s="77" t="str">
        <f>IF(G63="", "", VLOOKUP($G63,Lookup!$A$2:$C$5,3, FALSE))</f>
        <v/>
      </c>
      <c r="J63" s="121"/>
      <c r="K63" s="122">
        <f t="shared" si="2"/>
        <v>0</v>
      </c>
      <c r="L63" s="123"/>
      <c r="M63" s="124"/>
      <c r="N63" s="125" t="str">
        <f t="shared" si="5"/>
        <v/>
      </c>
      <c r="O63" s="126" t="str">
        <f>IF(B63=0,"",IF(H63&gt;F63,"DATE ERROR",IF(H63&lt;E63,"DATE ERROR",IF(I63&gt;F63,"DATE ERROR",IF(I63&lt;E63,"DATE ERROR",SUM($J$35:$J63))))))</f>
        <v/>
      </c>
      <c r="P63" s="126" t="str">
        <f t="shared" si="3"/>
        <v/>
      </c>
      <c r="Q63" s="127" t="str">
        <f>IF(B63=0,"",SUM($N$35:N63))</f>
        <v/>
      </c>
      <c r="R63" s="127" t="str">
        <f t="shared" si="4"/>
        <v/>
      </c>
      <c r="S63" s="128">
        <v>0</v>
      </c>
    </row>
    <row r="64" spans="1:23">
      <c r="A64" s="44" t="str">
        <f t="shared" si="1"/>
        <v/>
      </c>
      <c r="B64" s="120"/>
      <c r="C64" s="120"/>
      <c r="D64" s="120"/>
      <c r="E64" s="71"/>
      <c r="F64" s="71"/>
      <c r="G64" s="71"/>
      <c r="H64" s="77" t="str">
        <f>IF(G64="", "", VLOOKUP($G64,Lookup!$A$2:$C$5,2, FALSE))</f>
        <v/>
      </c>
      <c r="I64" s="77" t="str">
        <f>IF(G64="", "", VLOOKUP($G64,Lookup!$A$2:$C$5,3, FALSE))</f>
        <v/>
      </c>
      <c r="J64" s="121"/>
      <c r="K64" s="122">
        <f t="shared" si="2"/>
        <v>0</v>
      </c>
      <c r="L64" s="123"/>
      <c r="M64" s="124"/>
      <c r="N64" s="125" t="str">
        <f t="shared" si="5"/>
        <v/>
      </c>
      <c r="O64" s="126" t="str">
        <f>IF(B64=0,"",IF(H64&gt;F64,"DATE ERROR",IF(H64&lt;E64,"DATE ERROR",IF(I64&gt;F64,"DATE ERROR",IF(I64&lt;E64,"DATE ERROR",SUM($J$35:$J64))))))</f>
        <v/>
      </c>
      <c r="P64" s="126" t="str">
        <f t="shared" si="3"/>
        <v/>
      </c>
      <c r="Q64" s="127" t="str">
        <f>IF(B64=0,"",SUM($N$35:N64))</f>
        <v/>
      </c>
      <c r="R64" s="127" t="str">
        <f t="shared" si="4"/>
        <v/>
      </c>
      <c r="S64" s="128">
        <v>0</v>
      </c>
    </row>
    <row r="65" spans="1:19">
      <c r="A65" s="44" t="str">
        <f t="shared" si="1"/>
        <v/>
      </c>
      <c r="B65" s="120"/>
      <c r="C65" s="120"/>
      <c r="D65" s="120"/>
      <c r="E65" s="71"/>
      <c r="F65" s="71"/>
      <c r="G65" s="71"/>
      <c r="H65" s="77" t="str">
        <f>IF(G65="", "", VLOOKUP($G65,Lookup!$A$2:$C$5,2, FALSE))</f>
        <v/>
      </c>
      <c r="I65" s="77" t="str">
        <f>IF(G65="", "", VLOOKUP($G65,Lookup!$A$2:$C$5,3, FALSE))</f>
        <v/>
      </c>
      <c r="J65" s="121"/>
      <c r="K65" s="122">
        <f t="shared" si="2"/>
        <v>0</v>
      </c>
      <c r="L65" s="137"/>
      <c r="M65" s="124"/>
      <c r="N65" s="125" t="str">
        <f t="shared" si="5"/>
        <v/>
      </c>
      <c r="O65" s="126" t="str">
        <f>IF(B65=0,"",IF(H65&gt;F65,"DATE ERROR",IF(H65&lt;E65,"DATE ERROR",IF(I65&gt;F65,"DATE ERROR",IF(I65&lt;E65,"DATE ERROR",SUM($J$35:$J65))))))</f>
        <v/>
      </c>
      <c r="P65" s="126" t="str">
        <f t="shared" si="3"/>
        <v/>
      </c>
      <c r="Q65" s="127" t="str">
        <f>IF(B65=0,"",SUM($N$35:N65))</f>
        <v/>
      </c>
      <c r="R65" s="127" t="str">
        <f t="shared" si="4"/>
        <v/>
      </c>
      <c r="S65" s="128">
        <v>0</v>
      </c>
    </row>
    <row r="66" spans="1:19">
      <c r="A66" s="44" t="str">
        <f t="shared" si="1"/>
        <v/>
      </c>
      <c r="B66" s="138"/>
      <c r="C66" s="139"/>
      <c r="D66" s="139"/>
      <c r="E66" s="139"/>
      <c r="F66" s="140"/>
      <c r="G66" s="141"/>
      <c r="H66" s="140"/>
      <c r="I66" s="140"/>
      <c r="J66" s="142">
        <f>SUM(J35:J65)</f>
        <v>0</v>
      </c>
      <c r="K66" s="142"/>
      <c r="L66" s="143"/>
      <c r="M66" s="144"/>
      <c r="N66" s="145">
        <f>SUM(N35:N65)</f>
        <v>0</v>
      </c>
      <c r="O66" s="146"/>
      <c r="P66" s="147"/>
      <c r="Q66" s="148"/>
      <c r="R66" s="147"/>
      <c r="S66" s="149">
        <f>SUM(S35:S65)</f>
        <v>0</v>
      </c>
    </row>
    <row r="67" spans="1:19">
      <c r="A67" s="44" t="str">
        <f t="shared" si="1"/>
        <v/>
      </c>
      <c r="C67" s="150" t="s">
        <v>2</v>
      </c>
      <c r="E67" s="151"/>
      <c r="F67" s="152"/>
      <c r="G67" s="151"/>
      <c r="H67" s="151"/>
      <c r="I67" s="151"/>
      <c r="L67" s="151"/>
      <c r="M67" s="153"/>
    </row>
    <row r="68" spans="1:19">
      <c r="A68" s="44" t="str">
        <f t="shared" si="1"/>
        <v/>
      </c>
      <c r="C68" s="150" t="s">
        <v>2</v>
      </c>
      <c r="E68" s="151"/>
      <c r="F68" s="152"/>
      <c r="G68" s="151"/>
      <c r="H68" s="151"/>
      <c r="I68" s="151"/>
      <c r="L68" s="151"/>
      <c r="M68" s="153"/>
    </row>
    <row r="69" spans="1:19">
      <c r="A69" s="44" t="str">
        <f t="shared" si="1"/>
        <v/>
      </c>
      <c r="C69" s="150" t="s">
        <v>2</v>
      </c>
      <c r="E69" s="151"/>
      <c r="F69" s="152"/>
      <c r="G69" s="151"/>
      <c r="H69" s="151"/>
      <c r="I69" s="151"/>
      <c r="L69" s="151"/>
      <c r="M69" s="153"/>
    </row>
    <row r="70" spans="1:19">
      <c r="C70" s="150" t="s">
        <v>2</v>
      </c>
      <c r="E70" s="151"/>
      <c r="F70" s="152"/>
      <c r="G70" s="151"/>
      <c r="H70" s="151"/>
      <c r="I70" s="151"/>
      <c r="L70" s="151"/>
      <c r="M70" s="153"/>
    </row>
    <row r="71" spans="1:19">
      <c r="C71" s="150" t="s">
        <v>2</v>
      </c>
      <c r="E71" s="151"/>
      <c r="F71" s="152"/>
      <c r="G71" s="151"/>
      <c r="H71" s="151"/>
      <c r="I71" s="151"/>
      <c r="L71" s="151"/>
      <c r="M71" s="153"/>
    </row>
    <row r="72" spans="1:19">
      <c r="C72" s="150" t="s">
        <v>2</v>
      </c>
      <c r="E72" s="151"/>
      <c r="F72" s="152"/>
      <c r="G72" s="151"/>
      <c r="H72" s="151"/>
      <c r="I72" s="151"/>
      <c r="L72" s="151"/>
      <c r="M72" s="153"/>
    </row>
    <row r="73" spans="1:19">
      <c r="C73" s="150" t="s">
        <v>2</v>
      </c>
      <c r="E73" s="151"/>
      <c r="F73" s="152"/>
      <c r="G73" s="151"/>
      <c r="H73" s="151"/>
      <c r="I73" s="151"/>
      <c r="L73" s="151"/>
      <c r="M73" s="153"/>
    </row>
    <row r="74" spans="1:19">
      <c r="C74" s="150" t="s">
        <v>2</v>
      </c>
      <c r="E74" s="151"/>
      <c r="F74" s="152"/>
      <c r="G74" s="151"/>
      <c r="H74" s="151"/>
      <c r="I74" s="151"/>
      <c r="L74" s="151"/>
      <c r="M74" s="153"/>
    </row>
    <row r="75" spans="1:19">
      <c r="C75" s="150" t="s">
        <v>2</v>
      </c>
      <c r="E75" s="151"/>
      <c r="F75" s="152"/>
      <c r="G75" s="151"/>
      <c r="H75" s="151"/>
      <c r="I75" s="151"/>
      <c r="L75" s="151"/>
      <c r="M75" s="153"/>
    </row>
    <row r="76" spans="1:19">
      <c r="C76" s="150" t="s">
        <v>2</v>
      </c>
      <c r="E76" s="151"/>
      <c r="F76" s="152"/>
      <c r="G76" s="151"/>
      <c r="H76" s="151"/>
      <c r="I76" s="151"/>
      <c r="L76" s="151"/>
      <c r="M76" s="153"/>
    </row>
    <row r="77" spans="1:19">
      <c r="C77" s="150" t="s">
        <v>2</v>
      </c>
      <c r="E77" s="151"/>
      <c r="F77" s="152"/>
      <c r="G77" s="151"/>
      <c r="H77" s="151"/>
      <c r="I77" s="151"/>
      <c r="L77" s="151"/>
      <c r="M77" s="153"/>
    </row>
    <row r="78" spans="1:19">
      <c r="C78" s="150" t="s">
        <v>2</v>
      </c>
      <c r="E78" s="151"/>
      <c r="F78" s="152"/>
      <c r="G78" s="151"/>
      <c r="H78" s="151"/>
      <c r="I78" s="151"/>
      <c r="L78" s="151"/>
      <c r="M78" s="153"/>
    </row>
    <row r="79" spans="1:19">
      <c r="C79" s="150" t="s">
        <v>2</v>
      </c>
      <c r="E79" s="151"/>
      <c r="F79" s="152"/>
      <c r="G79" s="151"/>
      <c r="H79" s="151"/>
      <c r="I79" s="151"/>
      <c r="L79" s="151"/>
      <c r="M79" s="153"/>
    </row>
    <row r="80" spans="1:19">
      <c r="C80" s="150" t="s">
        <v>2</v>
      </c>
      <c r="E80" s="151"/>
      <c r="F80" s="152"/>
      <c r="G80" s="151"/>
      <c r="H80" s="151"/>
      <c r="I80" s="151"/>
      <c r="L80" s="151"/>
      <c r="M80" s="153"/>
    </row>
    <row r="81" spans="3:13">
      <c r="C81" s="150" t="s">
        <v>2</v>
      </c>
      <c r="E81" s="151"/>
      <c r="F81" s="152"/>
      <c r="G81" s="151"/>
      <c r="H81" s="151"/>
      <c r="I81" s="151"/>
      <c r="L81" s="151"/>
      <c r="M81" s="153"/>
    </row>
    <row r="82" spans="3:13">
      <c r="C82" s="150" t="s">
        <v>2</v>
      </c>
      <c r="E82" s="151"/>
      <c r="F82" s="152"/>
      <c r="G82" s="151"/>
      <c r="H82" s="151"/>
      <c r="I82" s="151"/>
      <c r="L82" s="151"/>
      <c r="M82" s="153"/>
    </row>
    <row r="83" spans="3:13">
      <c r="C83" s="150" t="s">
        <v>2</v>
      </c>
      <c r="E83" s="151"/>
      <c r="F83" s="152"/>
      <c r="G83" s="151"/>
      <c r="H83" s="151"/>
      <c r="I83" s="151"/>
      <c r="L83" s="151"/>
      <c r="M83" s="153"/>
    </row>
    <row r="84" spans="3:13">
      <c r="C84" s="150" t="s">
        <v>2</v>
      </c>
      <c r="E84" s="151"/>
      <c r="F84" s="152"/>
      <c r="G84" s="151"/>
      <c r="H84" s="151"/>
      <c r="I84" s="151"/>
      <c r="L84" s="151"/>
      <c r="M84" s="153"/>
    </row>
    <row r="85" spans="3:13">
      <c r="C85" s="150" t="s">
        <v>2</v>
      </c>
      <c r="E85" s="151"/>
      <c r="F85" s="152"/>
      <c r="G85" s="151"/>
      <c r="H85" s="151"/>
      <c r="I85" s="151"/>
      <c r="L85" s="151"/>
      <c r="M85" s="153"/>
    </row>
    <row r="86" spans="3:13">
      <c r="C86" s="150" t="s">
        <v>2</v>
      </c>
      <c r="E86" s="151"/>
      <c r="F86" s="152"/>
      <c r="G86" s="151"/>
      <c r="H86" s="151"/>
      <c r="I86" s="151"/>
      <c r="L86" s="151"/>
      <c r="M86" s="153"/>
    </row>
    <row r="87" spans="3:13">
      <c r="C87" s="150" t="s">
        <v>2</v>
      </c>
      <c r="E87" s="151"/>
      <c r="F87" s="152"/>
      <c r="G87" s="151"/>
      <c r="H87" s="151"/>
      <c r="I87" s="151"/>
      <c r="L87" s="151"/>
      <c r="M87" s="153"/>
    </row>
    <row r="88" spans="3:13">
      <c r="C88" s="150" t="s">
        <v>2</v>
      </c>
      <c r="E88" s="151"/>
      <c r="F88" s="152"/>
      <c r="G88" s="151"/>
      <c r="H88" s="151"/>
      <c r="I88" s="151"/>
      <c r="L88" s="151"/>
      <c r="M88" s="153"/>
    </row>
    <row r="89" spans="3:13">
      <c r="C89" s="150" t="s">
        <v>2</v>
      </c>
      <c r="E89" s="151"/>
      <c r="F89" s="152"/>
      <c r="G89" s="151"/>
      <c r="H89" s="151"/>
      <c r="I89" s="151"/>
      <c r="L89" s="151"/>
      <c r="M89" s="153"/>
    </row>
    <row r="90" spans="3:13">
      <c r="C90" s="150" t="s">
        <v>2</v>
      </c>
      <c r="E90" s="151"/>
      <c r="F90" s="152"/>
      <c r="G90" s="151"/>
      <c r="H90" s="151"/>
      <c r="I90" s="151"/>
      <c r="L90" s="151"/>
      <c r="M90" s="153"/>
    </row>
    <row r="91" spans="3:13">
      <c r="C91" s="150" t="s">
        <v>2</v>
      </c>
      <c r="E91" s="151"/>
      <c r="F91" s="152"/>
      <c r="G91" s="151"/>
      <c r="H91" s="151"/>
      <c r="I91" s="151"/>
      <c r="L91" s="151"/>
      <c r="M91" s="153"/>
    </row>
    <row r="92" spans="3:13">
      <c r="C92" s="150" t="s">
        <v>2</v>
      </c>
      <c r="E92" s="151"/>
      <c r="F92" s="152"/>
      <c r="G92" s="151"/>
      <c r="H92" s="151"/>
      <c r="I92" s="151"/>
      <c r="L92" s="151"/>
      <c r="M92" s="153"/>
    </row>
    <row r="93" spans="3:13">
      <c r="C93" s="150" t="s">
        <v>2</v>
      </c>
      <c r="E93" s="151"/>
      <c r="F93" s="152"/>
      <c r="G93" s="151"/>
      <c r="H93" s="151"/>
      <c r="I93" s="151"/>
      <c r="L93" s="151"/>
      <c r="M93" s="153"/>
    </row>
    <row r="94" spans="3:13">
      <c r="C94" s="150" t="s">
        <v>2</v>
      </c>
      <c r="E94" s="151"/>
      <c r="F94" s="152"/>
      <c r="G94" s="151"/>
      <c r="H94" s="151"/>
      <c r="I94" s="151"/>
      <c r="L94" s="151"/>
      <c r="M94" s="153"/>
    </row>
    <row r="95" spans="3:13">
      <c r="C95" s="150" t="s">
        <v>2</v>
      </c>
      <c r="E95" s="151"/>
      <c r="F95" s="152"/>
      <c r="G95" s="151"/>
      <c r="H95" s="151"/>
      <c r="I95" s="151"/>
      <c r="L95" s="151"/>
      <c r="M95" s="153"/>
    </row>
    <row r="96" spans="3:13">
      <c r="C96" s="150" t="s">
        <v>2</v>
      </c>
      <c r="E96" s="151"/>
      <c r="F96" s="152"/>
      <c r="G96" s="151"/>
      <c r="H96" s="151"/>
      <c r="I96" s="151"/>
      <c r="L96" s="151"/>
      <c r="M96" s="153"/>
    </row>
    <row r="97" spans="3:13">
      <c r="C97" s="150" t="s">
        <v>2</v>
      </c>
      <c r="E97" s="151"/>
      <c r="F97" s="152"/>
      <c r="G97" s="151"/>
      <c r="H97" s="151"/>
      <c r="I97" s="151"/>
      <c r="L97" s="151"/>
      <c r="M97" s="153"/>
    </row>
    <row r="98" spans="3:13">
      <c r="C98" s="150" t="s">
        <v>2</v>
      </c>
      <c r="E98" s="151"/>
      <c r="F98" s="152"/>
      <c r="G98" s="151"/>
      <c r="H98" s="151"/>
      <c r="I98" s="151"/>
      <c r="L98" s="151"/>
      <c r="M98" s="153"/>
    </row>
    <row r="99" spans="3:13">
      <c r="C99" s="150" t="s">
        <v>2</v>
      </c>
      <c r="E99" s="151"/>
      <c r="F99" s="152"/>
      <c r="G99" s="151"/>
      <c r="H99" s="151"/>
      <c r="I99" s="151"/>
      <c r="L99" s="151"/>
      <c r="M99" s="153"/>
    </row>
    <row r="100" spans="3:13">
      <c r="C100" s="150" t="s">
        <v>2</v>
      </c>
      <c r="E100" s="151"/>
      <c r="F100" s="152"/>
      <c r="G100" s="151"/>
      <c r="H100" s="151"/>
      <c r="I100" s="151"/>
      <c r="L100" s="151"/>
      <c r="M100" s="153"/>
    </row>
    <row r="101" spans="3:13">
      <c r="C101" s="150" t="s">
        <v>2</v>
      </c>
      <c r="E101" s="151"/>
      <c r="F101" s="152"/>
      <c r="G101" s="151"/>
      <c r="H101" s="151"/>
      <c r="I101" s="151"/>
      <c r="L101" s="151"/>
      <c r="M101" s="153"/>
    </row>
    <row r="102" spans="3:13">
      <c r="C102" s="150" t="s">
        <v>2</v>
      </c>
      <c r="E102" s="151"/>
      <c r="F102" s="152"/>
      <c r="G102" s="151"/>
      <c r="H102" s="151"/>
      <c r="I102" s="151"/>
      <c r="L102" s="151"/>
      <c r="M102" s="153"/>
    </row>
    <row r="103" spans="3:13">
      <c r="C103" s="150" t="s">
        <v>2</v>
      </c>
      <c r="E103" s="151"/>
      <c r="F103" s="152"/>
      <c r="G103" s="151"/>
      <c r="H103" s="151"/>
      <c r="I103" s="151"/>
      <c r="L103" s="151"/>
      <c r="M103" s="153"/>
    </row>
    <row r="104" spans="3:13">
      <c r="C104" s="150" t="s">
        <v>2</v>
      </c>
      <c r="E104" s="151"/>
      <c r="F104" s="152"/>
      <c r="G104" s="151"/>
      <c r="H104" s="151"/>
      <c r="I104" s="151"/>
      <c r="L104" s="151"/>
      <c r="M104" s="153"/>
    </row>
    <row r="105" spans="3:13">
      <c r="C105" s="150" t="s">
        <v>2</v>
      </c>
      <c r="E105" s="151"/>
      <c r="F105" s="152"/>
      <c r="G105" s="151"/>
      <c r="H105" s="151"/>
      <c r="I105" s="151"/>
      <c r="L105" s="151"/>
      <c r="M105" s="153"/>
    </row>
    <row r="106" spans="3:13">
      <c r="C106" s="150" t="s">
        <v>2</v>
      </c>
      <c r="E106" s="151"/>
      <c r="F106" s="152"/>
      <c r="G106" s="151"/>
      <c r="H106" s="151"/>
      <c r="I106" s="151"/>
      <c r="L106" s="151"/>
      <c r="M106" s="153"/>
    </row>
    <row r="107" spans="3:13">
      <c r="C107" s="150" t="s">
        <v>2</v>
      </c>
      <c r="E107" s="151"/>
      <c r="F107" s="152"/>
      <c r="G107" s="151"/>
      <c r="H107" s="151"/>
      <c r="I107" s="151"/>
      <c r="L107" s="151"/>
      <c r="M107" s="153"/>
    </row>
    <row r="108" spans="3:13">
      <c r="C108" s="150" t="s">
        <v>2</v>
      </c>
      <c r="E108" s="151"/>
      <c r="F108" s="152"/>
      <c r="G108" s="151"/>
      <c r="H108" s="151"/>
      <c r="I108" s="151"/>
      <c r="L108" s="151"/>
      <c r="M108" s="153"/>
    </row>
    <row r="109" spans="3:13">
      <c r="C109" s="150" t="s">
        <v>2</v>
      </c>
      <c r="E109" s="151"/>
      <c r="F109" s="152"/>
      <c r="G109" s="151"/>
      <c r="H109" s="151"/>
      <c r="I109" s="151"/>
      <c r="L109" s="151"/>
      <c r="M109" s="153"/>
    </row>
    <row r="110" spans="3:13">
      <c r="C110" s="150" t="s">
        <v>2</v>
      </c>
      <c r="E110" s="151"/>
      <c r="F110" s="152"/>
      <c r="G110" s="151"/>
      <c r="H110" s="151"/>
      <c r="I110" s="151"/>
      <c r="L110" s="151"/>
      <c r="M110" s="153"/>
    </row>
    <row r="111" spans="3:13">
      <c r="C111" s="150" t="s">
        <v>2</v>
      </c>
      <c r="E111" s="151"/>
      <c r="F111" s="152"/>
      <c r="G111" s="151"/>
      <c r="H111" s="151"/>
      <c r="I111" s="151"/>
      <c r="L111" s="151"/>
      <c r="M111" s="153"/>
    </row>
    <row r="112" spans="3:13">
      <c r="C112" s="150" t="s">
        <v>2</v>
      </c>
      <c r="E112" s="151"/>
      <c r="F112" s="152"/>
      <c r="G112" s="151"/>
      <c r="H112" s="151"/>
      <c r="I112" s="151"/>
      <c r="L112" s="151"/>
      <c r="M112" s="153"/>
    </row>
    <row r="113" spans="3:13">
      <c r="C113" s="150" t="s">
        <v>2</v>
      </c>
      <c r="E113" s="151"/>
      <c r="F113" s="152"/>
      <c r="G113" s="151"/>
      <c r="H113" s="151"/>
      <c r="I113" s="151"/>
      <c r="L113" s="151"/>
      <c r="M113" s="153"/>
    </row>
    <row r="114" spans="3:13">
      <c r="C114" s="150" t="s">
        <v>2</v>
      </c>
      <c r="E114" s="151"/>
      <c r="F114" s="152"/>
      <c r="G114" s="151"/>
      <c r="H114" s="151"/>
      <c r="I114" s="151"/>
      <c r="L114" s="151"/>
      <c r="M114" s="153"/>
    </row>
    <row r="115" spans="3:13">
      <c r="C115" s="150" t="s">
        <v>2</v>
      </c>
      <c r="E115" s="151"/>
      <c r="F115" s="152"/>
      <c r="G115" s="151"/>
      <c r="H115" s="151"/>
      <c r="I115" s="151"/>
      <c r="L115" s="151"/>
      <c r="M115" s="153"/>
    </row>
    <row r="116" spans="3:13">
      <c r="C116" s="150" t="s">
        <v>2</v>
      </c>
      <c r="E116" s="151"/>
      <c r="F116" s="152"/>
      <c r="G116" s="151"/>
      <c r="H116" s="151"/>
      <c r="I116" s="151"/>
      <c r="L116" s="151"/>
      <c r="M116" s="153"/>
    </row>
    <row r="117" spans="3:13">
      <c r="C117" s="150" t="s">
        <v>2</v>
      </c>
      <c r="E117" s="151"/>
      <c r="F117" s="152"/>
      <c r="G117" s="151"/>
      <c r="H117" s="151"/>
      <c r="I117" s="151"/>
      <c r="L117" s="151"/>
      <c r="M117" s="153"/>
    </row>
    <row r="118" spans="3:13">
      <c r="C118" s="150" t="s">
        <v>2</v>
      </c>
      <c r="E118" s="151"/>
      <c r="F118" s="152"/>
      <c r="G118" s="151"/>
      <c r="H118" s="151"/>
      <c r="I118" s="151"/>
      <c r="L118" s="151"/>
      <c r="M118" s="153"/>
    </row>
    <row r="119" spans="3:13">
      <c r="C119" s="150" t="s">
        <v>2</v>
      </c>
      <c r="E119" s="151"/>
      <c r="F119" s="152"/>
      <c r="G119" s="151"/>
      <c r="H119" s="151"/>
      <c r="I119" s="151"/>
      <c r="L119" s="151"/>
      <c r="M119" s="153"/>
    </row>
    <row r="120" spans="3:13">
      <c r="C120" s="150" t="s">
        <v>2</v>
      </c>
      <c r="E120" s="151"/>
      <c r="F120" s="152"/>
      <c r="G120" s="151"/>
      <c r="H120" s="151"/>
      <c r="I120" s="151"/>
      <c r="L120" s="151"/>
      <c r="M120" s="153"/>
    </row>
    <row r="121" spans="3:13">
      <c r="C121" s="150" t="s">
        <v>2</v>
      </c>
      <c r="E121" s="151"/>
      <c r="F121" s="152"/>
      <c r="G121" s="151"/>
      <c r="H121" s="151"/>
      <c r="I121" s="151"/>
      <c r="L121" s="151"/>
      <c r="M121" s="153"/>
    </row>
    <row r="122" spans="3:13">
      <c r="C122" s="150" t="s">
        <v>2</v>
      </c>
      <c r="E122" s="151"/>
      <c r="F122" s="152"/>
      <c r="G122" s="151"/>
      <c r="H122" s="151"/>
      <c r="I122" s="151"/>
      <c r="L122" s="151"/>
      <c r="M122" s="153"/>
    </row>
    <row r="123" spans="3:13">
      <c r="C123" s="150" t="s">
        <v>2</v>
      </c>
      <c r="E123" s="151"/>
      <c r="F123" s="152"/>
      <c r="G123" s="151"/>
      <c r="H123" s="151"/>
      <c r="I123" s="151"/>
      <c r="L123" s="151"/>
      <c r="M123" s="153"/>
    </row>
    <row r="124" spans="3:13">
      <c r="C124" s="150" t="s">
        <v>2</v>
      </c>
      <c r="E124" s="151"/>
      <c r="F124" s="152"/>
      <c r="G124" s="151"/>
      <c r="H124" s="151"/>
      <c r="I124" s="151"/>
      <c r="L124" s="151"/>
      <c r="M124" s="153"/>
    </row>
    <row r="125" spans="3:13">
      <c r="C125" s="150" t="s">
        <v>2</v>
      </c>
      <c r="E125" s="151"/>
      <c r="F125" s="152"/>
      <c r="G125" s="151"/>
      <c r="H125" s="151"/>
      <c r="I125" s="151"/>
      <c r="L125" s="151"/>
      <c r="M125" s="153"/>
    </row>
    <row r="126" spans="3:13">
      <c r="C126" s="150" t="s">
        <v>2</v>
      </c>
      <c r="E126" s="151"/>
      <c r="F126" s="152"/>
      <c r="G126" s="151"/>
      <c r="H126" s="151"/>
      <c r="I126" s="151"/>
      <c r="L126" s="151"/>
      <c r="M126" s="153"/>
    </row>
    <row r="127" spans="3:13">
      <c r="C127" s="150" t="s">
        <v>2</v>
      </c>
      <c r="E127" s="151"/>
      <c r="F127" s="152"/>
      <c r="G127" s="151"/>
      <c r="H127" s="151"/>
      <c r="I127" s="151"/>
      <c r="L127" s="151"/>
      <c r="M127" s="153"/>
    </row>
    <row r="128" spans="3:13">
      <c r="C128" s="150" t="s">
        <v>2</v>
      </c>
      <c r="E128" s="151"/>
      <c r="F128" s="152"/>
      <c r="G128" s="151"/>
      <c r="H128" s="151"/>
      <c r="I128" s="151"/>
      <c r="L128" s="151"/>
      <c r="M128" s="153"/>
    </row>
    <row r="129" spans="3:13">
      <c r="C129" s="150" t="s">
        <v>2</v>
      </c>
      <c r="E129" s="151"/>
      <c r="F129" s="152"/>
      <c r="G129" s="151"/>
      <c r="H129" s="151"/>
      <c r="I129" s="151"/>
      <c r="L129" s="151"/>
      <c r="M129" s="153"/>
    </row>
    <row r="130" spans="3:13">
      <c r="C130" s="150" t="s">
        <v>2</v>
      </c>
      <c r="E130" s="151"/>
      <c r="F130" s="152"/>
      <c r="G130" s="151"/>
      <c r="H130" s="151"/>
      <c r="I130" s="151"/>
      <c r="L130" s="151"/>
      <c r="M130" s="153"/>
    </row>
    <row r="131" spans="3:13">
      <c r="C131" s="150" t="s">
        <v>2</v>
      </c>
      <c r="E131" s="151"/>
      <c r="F131" s="152"/>
      <c r="G131" s="151"/>
      <c r="H131" s="151"/>
      <c r="I131" s="151"/>
      <c r="L131" s="151"/>
      <c r="M131" s="153"/>
    </row>
    <row r="132" spans="3:13">
      <c r="C132" s="150" t="s">
        <v>2</v>
      </c>
      <c r="E132" s="151"/>
      <c r="F132" s="152"/>
      <c r="G132" s="151"/>
      <c r="H132" s="151"/>
      <c r="I132" s="151"/>
      <c r="L132" s="151"/>
      <c r="M132" s="153"/>
    </row>
    <row r="133" spans="3:13">
      <c r="C133" s="150" t="s">
        <v>2</v>
      </c>
      <c r="E133" s="151"/>
      <c r="F133" s="152"/>
      <c r="G133" s="151"/>
      <c r="H133" s="151"/>
      <c r="I133" s="151"/>
      <c r="L133" s="151"/>
      <c r="M133" s="153"/>
    </row>
    <row r="134" spans="3:13">
      <c r="C134" s="150" t="s">
        <v>2</v>
      </c>
      <c r="E134" s="151"/>
      <c r="F134" s="152"/>
      <c r="G134" s="151"/>
      <c r="H134" s="151"/>
      <c r="I134" s="151"/>
      <c r="L134" s="151"/>
      <c r="M134" s="153"/>
    </row>
    <row r="135" spans="3:13">
      <c r="C135" s="150" t="s">
        <v>2</v>
      </c>
      <c r="E135" s="151"/>
      <c r="F135" s="152"/>
      <c r="G135" s="151"/>
      <c r="H135" s="151"/>
      <c r="I135" s="151"/>
      <c r="L135" s="151"/>
      <c r="M135" s="153"/>
    </row>
    <row r="136" spans="3:13">
      <c r="C136" s="150" t="s">
        <v>2</v>
      </c>
      <c r="E136" s="151"/>
      <c r="F136" s="152"/>
      <c r="G136" s="151"/>
      <c r="H136" s="151"/>
      <c r="I136" s="151"/>
      <c r="L136" s="151"/>
      <c r="M136" s="153"/>
    </row>
    <row r="137" spans="3:13">
      <c r="C137" s="150" t="s">
        <v>2</v>
      </c>
      <c r="E137" s="151"/>
      <c r="F137" s="152"/>
      <c r="G137" s="151"/>
      <c r="H137" s="151"/>
      <c r="I137" s="151"/>
      <c r="L137" s="151"/>
      <c r="M137" s="153"/>
    </row>
    <row r="138" spans="3:13">
      <c r="C138" s="150" t="s">
        <v>2</v>
      </c>
      <c r="E138" s="151"/>
      <c r="F138" s="152"/>
      <c r="G138" s="151"/>
      <c r="H138" s="151"/>
      <c r="I138" s="151"/>
      <c r="L138" s="151"/>
      <c r="M138" s="153"/>
    </row>
    <row r="139" spans="3:13">
      <c r="C139" s="150" t="s">
        <v>2</v>
      </c>
      <c r="E139" s="151"/>
      <c r="F139" s="152"/>
      <c r="G139" s="151"/>
      <c r="H139" s="151"/>
      <c r="I139" s="151"/>
      <c r="L139" s="151"/>
      <c r="M139" s="153"/>
    </row>
    <row r="140" spans="3:13">
      <c r="C140" s="150" t="s">
        <v>2</v>
      </c>
      <c r="E140" s="151"/>
      <c r="F140" s="152"/>
      <c r="G140" s="151"/>
      <c r="H140" s="151"/>
      <c r="I140" s="151"/>
      <c r="L140" s="151"/>
      <c r="M140" s="153"/>
    </row>
    <row r="141" spans="3:13">
      <c r="C141" s="150" t="s">
        <v>2</v>
      </c>
      <c r="E141" s="151"/>
      <c r="F141" s="152"/>
      <c r="G141" s="151"/>
      <c r="H141" s="151"/>
      <c r="I141" s="151"/>
      <c r="L141" s="151"/>
      <c r="M141" s="153"/>
    </row>
    <row r="142" spans="3:13">
      <c r="C142" s="150" t="s">
        <v>2</v>
      </c>
      <c r="E142" s="151"/>
      <c r="F142" s="152"/>
      <c r="G142" s="151"/>
      <c r="H142" s="151"/>
      <c r="I142" s="151"/>
      <c r="L142" s="151"/>
      <c r="M142" s="153"/>
    </row>
    <row r="143" spans="3:13">
      <c r="C143" s="150" t="s">
        <v>2</v>
      </c>
      <c r="E143" s="151"/>
      <c r="F143" s="152"/>
      <c r="G143" s="151"/>
      <c r="H143" s="151"/>
      <c r="I143" s="151"/>
      <c r="L143" s="151"/>
      <c r="M143" s="153"/>
    </row>
    <row r="144" spans="3:13">
      <c r="C144" s="150" t="s">
        <v>2</v>
      </c>
      <c r="E144" s="151"/>
      <c r="F144" s="152"/>
      <c r="G144" s="151"/>
      <c r="H144" s="151"/>
      <c r="I144" s="151"/>
      <c r="L144" s="151"/>
      <c r="M144" s="153"/>
    </row>
    <row r="145" spans="3:13">
      <c r="C145" s="150" t="s">
        <v>2</v>
      </c>
      <c r="E145" s="151"/>
      <c r="F145" s="152"/>
      <c r="G145" s="151"/>
      <c r="H145" s="151"/>
      <c r="I145" s="151"/>
      <c r="L145" s="151"/>
      <c r="M145" s="153"/>
    </row>
    <row r="146" spans="3:13">
      <c r="C146" s="150" t="s">
        <v>2</v>
      </c>
      <c r="E146" s="151"/>
      <c r="F146" s="152"/>
      <c r="G146" s="151"/>
      <c r="H146" s="151"/>
      <c r="I146" s="151"/>
      <c r="L146" s="151"/>
      <c r="M146" s="153"/>
    </row>
    <row r="147" spans="3:13">
      <c r="C147" s="150" t="s">
        <v>2</v>
      </c>
      <c r="E147" s="151"/>
      <c r="F147" s="152"/>
      <c r="G147" s="151"/>
      <c r="H147" s="151"/>
      <c r="I147" s="151"/>
      <c r="L147" s="151"/>
      <c r="M147" s="153"/>
    </row>
    <row r="148" spans="3:13">
      <c r="C148" s="150" t="s">
        <v>2</v>
      </c>
      <c r="E148" s="151"/>
      <c r="F148" s="152"/>
      <c r="G148" s="151"/>
      <c r="H148" s="151"/>
      <c r="I148" s="151"/>
      <c r="L148" s="151"/>
      <c r="M148" s="153"/>
    </row>
    <row r="149" spans="3:13">
      <c r="C149" s="150" t="s">
        <v>2</v>
      </c>
      <c r="E149" s="151"/>
      <c r="F149" s="152"/>
      <c r="G149" s="151"/>
      <c r="H149" s="151"/>
      <c r="I149" s="151"/>
      <c r="L149" s="151"/>
      <c r="M149" s="153"/>
    </row>
    <row r="150" spans="3:13">
      <c r="C150" s="150" t="s">
        <v>2</v>
      </c>
      <c r="E150" s="151"/>
      <c r="F150" s="152"/>
      <c r="G150" s="151"/>
      <c r="H150" s="151"/>
      <c r="I150" s="151"/>
      <c r="L150" s="151"/>
      <c r="M150" s="153"/>
    </row>
    <row r="151" spans="3:13">
      <c r="C151" s="150" t="s">
        <v>2</v>
      </c>
      <c r="E151" s="151"/>
      <c r="F151" s="152"/>
      <c r="G151" s="151"/>
      <c r="H151" s="151"/>
      <c r="I151" s="151"/>
      <c r="L151" s="151"/>
      <c r="M151" s="153"/>
    </row>
    <row r="152" spans="3:13">
      <c r="C152" s="150" t="s">
        <v>2</v>
      </c>
      <c r="E152" s="151"/>
      <c r="F152" s="152"/>
      <c r="G152" s="151"/>
      <c r="H152" s="151"/>
      <c r="I152" s="151"/>
      <c r="L152" s="151"/>
      <c r="M152" s="153"/>
    </row>
    <row r="153" spans="3:13">
      <c r="C153" s="150" t="s">
        <v>2</v>
      </c>
      <c r="E153" s="151"/>
      <c r="F153" s="152"/>
      <c r="G153" s="151"/>
      <c r="H153" s="151"/>
      <c r="I153" s="151"/>
      <c r="L153" s="151"/>
      <c r="M153" s="153"/>
    </row>
    <row r="154" spans="3:13">
      <c r="C154" s="150" t="s">
        <v>2</v>
      </c>
      <c r="E154" s="151"/>
      <c r="F154" s="152"/>
      <c r="G154" s="151"/>
      <c r="H154" s="151"/>
      <c r="I154" s="151"/>
      <c r="L154" s="151"/>
      <c r="M154" s="153"/>
    </row>
    <row r="155" spans="3:13">
      <c r="C155" s="150" t="s">
        <v>2</v>
      </c>
      <c r="E155" s="151"/>
      <c r="F155" s="152"/>
      <c r="G155" s="151"/>
      <c r="H155" s="151"/>
      <c r="I155" s="151"/>
      <c r="L155" s="151"/>
      <c r="M155" s="153"/>
    </row>
    <row r="156" spans="3:13">
      <c r="C156" s="150" t="s">
        <v>2</v>
      </c>
      <c r="E156" s="151"/>
      <c r="F156" s="152"/>
      <c r="G156" s="151"/>
      <c r="H156" s="151"/>
      <c r="I156" s="151"/>
      <c r="L156" s="151"/>
      <c r="M156" s="153"/>
    </row>
    <row r="157" spans="3:13">
      <c r="C157" s="150" t="s">
        <v>2</v>
      </c>
      <c r="E157" s="151"/>
      <c r="F157" s="152"/>
      <c r="G157" s="151"/>
      <c r="H157" s="151"/>
      <c r="I157" s="151"/>
      <c r="L157" s="151"/>
      <c r="M157" s="153"/>
    </row>
    <row r="158" spans="3:13">
      <c r="C158" s="150" t="s">
        <v>2</v>
      </c>
      <c r="E158" s="151"/>
      <c r="F158" s="152"/>
      <c r="G158" s="151"/>
      <c r="H158" s="151"/>
      <c r="I158" s="151"/>
      <c r="L158" s="151"/>
      <c r="M158" s="153"/>
    </row>
    <row r="159" spans="3:13">
      <c r="C159" s="150" t="s">
        <v>2</v>
      </c>
      <c r="E159" s="151"/>
      <c r="F159" s="152"/>
      <c r="G159" s="151"/>
      <c r="H159" s="151"/>
      <c r="I159" s="151"/>
      <c r="L159" s="151"/>
      <c r="M159" s="153"/>
    </row>
    <row r="160" spans="3:13">
      <c r="C160" s="150" t="s">
        <v>2</v>
      </c>
      <c r="E160" s="151"/>
      <c r="F160" s="152"/>
      <c r="G160" s="151"/>
      <c r="H160" s="151"/>
      <c r="I160" s="151"/>
      <c r="L160" s="151"/>
      <c r="M160" s="153"/>
    </row>
    <row r="161" spans="3:13">
      <c r="C161" s="150" t="s">
        <v>2</v>
      </c>
      <c r="E161" s="151"/>
      <c r="F161" s="152"/>
      <c r="G161" s="151"/>
      <c r="H161" s="151"/>
      <c r="I161" s="151"/>
      <c r="L161" s="151"/>
      <c r="M161" s="153"/>
    </row>
    <row r="162" spans="3:13">
      <c r="C162" s="150" t="s">
        <v>2</v>
      </c>
      <c r="E162" s="151"/>
      <c r="F162" s="152"/>
      <c r="G162" s="151"/>
      <c r="H162" s="151"/>
      <c r="I162" s="151"/>
      <c r="L162" s="151"/>
      <c r="M162" s="153"/>
    </row>
    <row r="163" spans="3:13">
      <c r="C163" s="150" t="s">
        <v>2</v>
      </c>
      <c r="E163" s="151"/>
      <c r="F163" s="152"/>
      <c r="G163" s="151"/>
      <c r="H163" s="151"/>
      <c r="I163" s="151"/>
      <c r="L163" s="151"/>
      <c r="M163" s="153"/>
    </row>
    <row r="164" spans="3:13">
      <c r="C164" s="150" t="s">
        <v>2</v>
      </c>
      <c r="E164" s="151"/>
      <c r="F164" s="152"/>
      <c r="G164" s="151"/>
      <c r="H164" s="151"/>
      <c r="I164" s="151"/>
      <c r="L164" s="151"/>
      <c r="M164" s="153"/>
    </row>
    <row r="165" spans="3:13">
      <c r="C165" s="150" t="s">
        <v>2</v>
      </c>
      <c r="E165" s="151"/>
      <c r="F165" s="152"/>
      <c r="G165" s="151"/>
      <c r="H165" s="151"/>
      <c r="I165" s="151"/>
      <c r="L165" s="151"/>
      <c r="M165" s="153"/>
    </row>
    <row r="166" spans="3:13">
      <c r="C166" s="150" t="s">
        <v>2</v>
      </c>
      <c r="E166" s="151"/>
      <c r="F166" s="152"/>
      <c r="G166" s="151"/>
      <c r="H166" s="151"/>
      <c r="I166" s="151"/>
      <c r="L166" s="151"/>
      <c r="M166" s="153"/>
    </row>
    <row r="167" spans="3:13">
      <c r="C167" s="150" t="s">
        <v>2</v>
      </c>
      <c r="E167" s="151"/>
      <c r="F167" s="152"/>
      <c r="G167" s="151"/>
      <c r="H167" s="151"/>
      <c r="I167" s="151"/>
      <c r="L167" s="151"/>
      <c r="M167" s="153"/>
    </row>
    <row r="168" spans="3:13">
      <c r="C168" s="150" t="s">
        <v>2</v>
      </c>
      <c r="E168" s="151"/>
      <c r="F168" s="152"/>
      <c r="G168" s="151"/>
      <c r="H168" s="151"/>
      <c r="I168" s="151"/>
      <c r="L168" s="151"/>
      <c r="M168" s="153"/>
    </row>
    <row r="169" spans="3:13">
      <c r="C169" s="150" t="s">
        <v>2</v>
      </c>
      <c r="E169" s="151"/>
      <c r="F169" s="152"/>
      <c r="G169" s="151"/>
      <c r="H169" s="151"/>
      <c r="I169" s="151"/>
      <c r="L169" s="151"/>
      <c r="M169" s="153"/>
    </row>
    <row r="170" spans="3:13">
      <c r="C170" s="150" t="s">
        <v>2</v>
      </c>
      <c r="E170" s="151"/>
      <c r="F170" s="152"/>
      <c r="G170" s="151"/>
      <c r="H170" s="151"/>
      <c r="I170" s="151"/>
      <c r="L170" s="151"/>
      <c r="M170" s="153"/>
    </row>
    <row r="171" spans="3:13">
      <c r="C171" s="150" t="s">
        <v>2</v>
      </c>
      <c r="E171" s="151"/>
      <c r="F171" s="152"/>
      <c r="G171" s="151"/>
      <c r="H171" s="151"/>
      <c r="I171" s="151"/>
      <c r="L171" s="151"/>
      <c r="M171" s="153"/>
    </row>
    <row r="172" spans="3:13">
      <c r="C172" s="150" t="s">
        <v>2</v>
      </c>
      <c r="E172" s="151"/>
      <c r="F172" s="152"/>
      <c r="G172" s="151"/>
      <c r="H172" s="151"/>
      <c r="I172" s="151"/>
      <c r="L172" s="151"/>
      <c r="M172" s="153"/>
    </row>
    <row r="173" spans="3:13">
      <c r="C173" s="150" t="s">
        <v>2</v>
      </c>
      <c r="E173" s="151"/>
      <c r="F173" s="152"/>
      <c r="G173" s="151"/>
      <c r="H173" s="151"/>
      <c r="I173" s="151"/>
      <c r="L173" s="151"/>
      <c r="M173" s="153"/>
    </row>
    <row r="174" spans="3:13">
      <c r="C174" s="150" t="s">
        <v>2</v>
      </c>
      <c r="E174" s="151"/>
      <c r="F174" s="152"/>
      <c r="G174" s="151"/>
      <c r="H174" s="151"/>
      <c r="I174" s="151"/>
      <c r="L174" s="151"/>
      <c r="M174" s="153"/>
    </row>
    <row r="175" spans="3:13">
      <c r="C175" s="150" t="s">
        <v>2</v>
      </c>
      <c r="E175" s="151"/>
      <c r="F175" s="152"/>
      <c r="G175" s="151"/>
      <c r="H175" s="151"/>
      <c r="I175" s="151"/>
      <c r="L175" s="151"/>
      <c r="M175" s="153"/>
    </row>
    <row r="176" spans="3:13">
      <c r="C176" s="150" t="s">
        <v>2</v>
      </c>
      <c r="E176" s="151"/>
      <c r="F176" s="152"/>
      <c r="G176" s="151"/>
      <c r="H176" s="151"/>
      <c r="I176" s="151"/>
      <c r="L176" s="151"/>
      <c r="M176" s="153"/>
    </row>
    <row r="177" spans="3:13">
      <c r="C177" s="150" t="s">
        <v>2</v>
      </c>
      <c r="E177" s="151"/>
      <c r="F177" s="152"/>
      <c r="G177" s="151"/>
      <c r="H177" s="151"/>
      <c r="I177" s="151"/>
      <c r="L177" s="151"/>
      <c r="M177" s="153"/>
    </row>
    <row r="178" spans="3:13">
      <c r="C178" s="150" t="s">
        <v>2</v>
      </c>
      <c r="E178" s="151"/>
      <c r="F178" s="152"/>
      <c r="G178" s="151"/>
      <c r="H178" s="151"/>
      <c r="I178" s="151"/>
      <c r="L178" s="151"/>
      <c r="M178" s="153"/>
    </row>
    <row r="179" spans="3:13">
      <c r="C179" s="150" t="s">
        <v>2</v>
      </c>
      <c r="E179" s="151"/>
      <c r="F179" s="152"/>
      <c r="G179" s="151"/>
      <c r="H179" s="151"/>
      <c r="I179" s="151"/>
      <c r="L179" s="151"/>
      <c r="M179" s="153"/>
    </row>
    <row r="180" spans="3:13">
      <c r="C180" s="150" t="s">
        <v>2</v>
      </c>
      <c r="E180" s="151"/>
      <c r="F180" s="152"/>
      <c r="G180" s="151"/>
      <c r="H180" s="151"/>
      <c r="I180" s="151"/>
      <c r="L180" s="151"/>
      <c r="M180" s="153"/>
    </row>
    <row r="181" spans="3:13">
      <c r="C181" s="150" t="s">
        <v>2</v>
      </c>
      <c r="E181" s="151"/>
      <c r="F181" s="152"/>
      <c r="G181" s="151"/>
      <c r="H181" s="151"/>
      <c r="I181" s="151"/>
      <c r="L181" s="151"/>
      <c r="M181" s="153"/>
    </row>
    <row r="182" spans="3:13">
      <c r="C182" s="150" t="s">
        <v>2</v>
      </c>
      <c r="E182" s="151"/>
      <c r="F182" s="152"/>
      <c r="G182" s="151"/>
      <c r="H182" s="151"/>
      <c r="I182" s="151"/>
      <c r="L182" s="151"/>
      <c r="M182" s="153"/>
    </row>
    <row r="183" spans="3:13">
      <c r="C183" s="150" t="s">
        <v>2</v>
      </c>
      <c r="E183" s="151"/>
      <c r="F183" s="152"/>
      <c r="G183" s="151"/>
      <c r="H183" s="151"/>
      <c r="I183" s="151"/>
      <c r="L183" s="151"/>
      <c r="M183" s="153"/>
    </row>
    <row r="184" spans="3:13">
      <c r="C184" s="150" t="s">
        <v>2</v>
      </c>
      <c r="E184" s="151"/>
      <c r="F184" s="152"/>
      <c r="G184" s="151"/>
      <c r="H184" s="151"/>
      <c r="I184" s="151"/>
      <c r="L184" s="151"/>
      <c r="M184" s="153"/>
    </row>
    <row r="185" spans="3:13">
      <c r="C185" s="150" t="s">
        <v>2</v>
      </c>
      <c r="E185" s="151"/>
      <c r="F185" s="152"/>
      <c r="G185" s="151"/>
      <c r="H185" s="151"/>
      <c r="I185" s="151"/>
      <c r="L185" s="151"/>
      <c r="M185" s="153"/>
    </row>
    <row r="186" spans="3:13">
      <c r="C186" s="150" t="s">
        <v>2</v>
      </c>
      <c r="E186" s="151"/>
      <c r="F186" s="152"/>
      <c r="G186" s="151"/>
      <c r="H186" s="151"/>
      <c r="I186" s="151"/>
      <c r="L186" s="151"/>
      <c r="M186" s="153"/>
    </row>
    <row r="187" spans="3:13">
      <c r="C187" s="150" t="s">
        <v>2</v>
      </c>
      <c r="E187" s="151"/>
      <c r="F187" s="152"/>
      <c r="G187" s="151"/>
      <c r="H187" s="151"/>
      <c r="I187" s="151"/>
      <c r="L187" s="151"/>
      <c r="M187" s="153"/>
    </row>
    <row r="188" spans="3:13">
      <c r="C188" s="150" t="s">
        <v>2</v>
      </c>
      <c r="E188" s="151"/>
      <c r="F188" s="152"/>
      <c r="G188" s="151"/>
      <c r="H188" s="151"/>
      <c r="I188" s="151"/>
      <c r="L188" s="151"/>
      <c r="M188" s="153"/>
    </row>
    <row r="189" spans="3:13">
      <c r="C189" s="150" t="s">
        <v>2</v>
      </c>
      <c r="E189" s="151"/>
      <c r="F189" s="152"/>
      <c r="G189" s="151"/>
      <c r="H189" s="151"/>
      <c r="I189" s="151"/>
      <c r="L189" s="151"/>
      <c r="M189" s="153"/>
    </row>
    <row r="190" spans="3:13">
      <c r="C190" s="150" t="s">
        <v>2</v>
      </c>
      <c r="E190" s="151"/>
      <c r="F190" s="152"/>
      <c r="G190" s="151"/>
      <c r="H190" s="151"/>
      <c r="I190" s="151"/>
      <c r="L190" s="151"/>
      <c r="M190" s="153"/>
    </row>
    <row r="191" spans="3:13">
      <c r="C191" s="150" t="s">
        <v>2</v>
      </c>
      <c r="E191" s="151"/>
      <c r="F191" s="152"/>
      <c r="G191" s="151"/>
      <c r="H191" s="151"/>
      <c r="I191" s="151"/>
      <c r="L191" s="151"/>
      <c r="M191" s="153"/>
    </row>
    <row r="192" spans="3:13">
      <c r="C192" s="150" t="s">
        <v>2</v>
      </c>
      <c r="E192" s="151"/>
      <c r="F192" s="152"/>
      <c r="G192" s="151"/>
      <c r="H192" s="151"/>
      <c r="I192" s="151"/>
      <c r="L192" s="151"/>
      <c r="M192" s="153"/>
    </row>
    <row r="193" spans="3:13">
      <c r="C193" s="150" t="s">
        <v>2</v>
      </c>
      <c r="E193" s="151"/>
      <c r="F193" s="152"/>
      <c r="G193" s="151"/>
      <c r="H193" s="151"/>
      <c r="I193" s="151"/>
      <c r="L193" s="151"/>
      <c r="M193" s="153"/>
    </row>
    <row r="194" spans="3:13">
      <c r="C194" s="150" t="s">
        <v>2</v>
      </c>
      <c r="E194" s="151"/>
      <c r="F194" s="152"/>
      <c r="G194" s="151"/>
      <c r="H194" s="151"/>
      <c r="I194" s="151"/>
      <c r="L194" s="151"/>
      <c r="M194" s="153"/>
    </row>
    <row r="195" spans="3:13">
      <c r="C195" s="150" t="s">
        <v>2</v>
      </c>
      <c r="E195" s="151"/>
      <c r="F195" s="152"/>
      <c r="G195" s="151"/>
      <c r="H195" s="151"/>
      <c r="I195" s="151"/>
      <c r="L195" s="151"/>
      <c r="M195" s="153"/>
    </row>
    <row r="196" spans="3:13">
      <c r="C196" s="150" t="s">
        <v>2</v>
      </c>
      <c r="M196" s="153"/>
    </row>
    <row r="197" spans="3:13">
      <c r="C197" s="150" t="s">
        <v>2</v>
      </c>
      <c r="M197" s="153"/>
    </row>
    <row r="198" spans="3:13">
      <c r="C198" s="150" t="s">
        <v>2</v>
      </c>
      <c r="M198" s="153"/>
    </row>
    <row r="199" spans="3:13">
      <c r="C199" s="150" t="s">
        <v>2</v>
      </c>
      <c r="M199" s="153"/>
    </row>
    <row r="200" spans="3:13">
      <c r="C200" s="150" t="s">
        <v>2</v>
      </c>
      <c r="M200" s="153"/>
    </row>
    <row r="201" spans="3:13">
      <c r="C201" s="150" t="s">
        <v>2</v>
      </c>
      <c r="M201" s="153"/>
    </row>
    <row r="202" spans="3:13">
      <c r="C202" s="150" t="s">
        <v>2</v>
      </c>
      <c r="M202" s="153"/>
    </row>
    <row r="203" spans="3:13">
      <c r="C203" s="150" t="s">
        <v>2</v>
      </c>
      <c r="M203" s="153"/>
    </row>
    <row r="204" spans="3:13">
      <c r="C204" s="150" t="s">
        <v>2</v>
      </c>
      <c r="M204" s="153"/>
    </row>
    <row r="205" spans="3:13">
      <c r="C205" s="150" t="s">
        <v>2</v>
      </c>
      <c r="M205" s="153"/>
    </row>
    <row r="206" spans="3:13">
      <c r="C206" s="150" t="s">
        <v>2</v>
      </c>
      <c r="M206" s="153"/>
    </row>
    <row r="207" spans="3:13">
      <c r="C207" s="150" t="s">
        <v>2</v>
      </c>
      <c r="M207" s="153"/>
    </row>
    <row r="208" spans="3:13">
      <c r="C208" s="150" t="s">
        <v>2</v>
      </c>
      <c r="M208" s="153"/>
    </row>
    <row r="209" spans="3:13">
      <c r="C209" s="150" t="s">
        <v>2</v>
      </c>
      <c r="M209" s="153"/>
    </row>
    <row r="210" spans="3:13">
      <c r="C210" s="150" t="s">
        <v>2</v>
      </c>
      <c r="M210" s="153"/>
    </row>
    <row r="211" spans="3:13">
      <c r="C211" s="150" t="s">
        <v>2</v>
      </c>
      <c r="M211" s="153"/>
    </row>
    <row r="212" spans="3:13">
      <c r="C212" s="150" t="s">
        <v>2</v>
      </c>
      <c r="M212" s="153"/>
    </row>
    <row r="213" spans="3:13">
      <c r="C213" s="150" t="s">
        <v>2</v>
      </c>
      <c r="M213" s="153"/>
    </row>
    <row r="214" spans="3:13">
      <c r="C214" s="150" t="s">
        <v>2</v>
      </c>
      <c r="M214" s="153"/>
    </row>
    <row r="215" spans="3:13">
      <c r="C215" s="150" t="s">
        <v>2</v>
      </c>
      <c r="M215" s="153"/>
    </row>
    <row r="216" spans="3:13">
      <c r="C216" s="150" t="s">
        <v>2</v>
      </c>
      <c r="M216" s="153"/>
    </row>
    <row r="217" spans="3:13">
      <c r="C217" s="150" t="s">
        <v>2</v>
      </c>
      <c r="M217" s="153"/>
    </row>
    <row r="218" spans="3:13">
      <c r="C218" s="150" t="s">
        <v>2</v>
      </c>
      <c r="M218" s="153"/>
    </row>
    <row r="219" spans="3:13">
      <c r="C219" s="150" t="s">
        <v>2</v>
      </c>
      <c r="M219" s="153"/>
    </row>
    <row r="220" spans="3:13">
      <c r="C220" s="150" t="s">
        <v>2</v>
      </c>
      <c r="M220" s="153"/>
    </row>
    <row r="221" spans="3:13">
      <c r="C221" s="150" t="s">
        <v>2</v>
      </c>
      <c r="M221" s="153"/>
    </row>
    <row r="222" spans="3:13">
      <c r="C222" s="150" t="s">
        <v>2</v>
      </c>
      <c r="M222" s="153"/>
    </row>
    <row r="223" spans="3:13">
      <c r="C223" s="150" t="s">
        <v>2</v>
      </c>
      <c r="M223" s="153"/>
    </row>
    <row r="224" spans="3:13">
      <c r="C224" s="150" t="s">
        <v>2</v>
      </c>
      <c r="M224" s="153"/>
    </row>
    <row r="225" spans="3:13">
      <c r="C225" s="150" t="s">
        <v>2</v>
      </c>
      <c r="M225" s="153"/>
    </row>
    <row r="226" spans="3:13">
      <c r="C226" s="150" t="s">
        <v>2</v>
      </c>
      <c r="M226" s="153"/>
    </row>
    <row r="227" spans="3:13">
      <c r="C227" s="150" t="s">
        <v>2</v>
      </c>
      <c r="M227" s="153"/>
    </row>
    <row r="228" spans="3:13">
      <c r="C228" s="150" t="s">
        <v>2</v>
      </c>
      <c r="M228" s="153"/>
    </row>
    <row r="229" spans="3:13">
      <c r="C229" s="150" t="s">
        <v>2</v>
      </c>
      <c r="M229" s="153"/>
    </row>
    <row r="230" spans="3:13">
      <c r="C230" s="150" t="s">
        <v>2</v>
      </c>
      <c r="M230" s="153"/>
    </row>
    <row r="231" spans="3:13">
      <c r="C231" s="150" t="s">
        <v>2</v>
      </c>
      <c r="M231" s="153"/>
    </row>
    <row r="232" spans="3:13">
      <c r="C232" s="150" t="s">
        <v>2</v>
      </c>
      <c r="M232" s="153"/>
    </row>
    <row r="233" spans="3:13">
      <c r="C233" s="150" t="s">
        <v>2</v>
      </c>
      <c r="M233" s="153"/>
    </row>
    <row r="234" spans="3:13">
      <c r="C234" s="150" t="s">
        <v>2</v>
      </c>
      <c r="M234" s="153"/>
    </row>
    <row r="235" spans="3:13">
      <c r="C235" s="150" t="s">
        <v>2</v>
      </c>
      <c r="M235" s="153"/>
    </row>
    <row r="236" spans="3:13">
      <c r="C236" s="150" t="s">
        <v>2</v>
      </c>
      <c r="M236" s="153"/>
    </row>
    <row r="237" spans="3:13">
      <c r="C237" s="150" t="s">
        <v>2</v>
      </c>
      <c r="M237" s="153"/>
    </row>
    <row r="238" spans="3:13">
      <c r="C238" s="150" t="s">
        <v>2</v>
      </c>
      <c r="M238" s="153"/>
    </row>
    <row r="239" spans="3:13">
      <c r="C239" s="150" t="s">
        <v>2</v>
      </c>
      <c r="M239" s="153"/>
    </row>
    <row r="240" spans="3:13">
      <c r="C240" s="150" t="s">
        <v>2</v>
      </c>
      <c r="M240" s="153"/>
    </row>
    <row r="241" spans="3:13">
      <c r="C241" s="150" t="s">
        <v>2</v>
      </c>
      <c r="M241" s="153"/>
    </row>
    <row r="242" spans="3:13">
      <c r="C242" s="150" t="s">
        <v>2</v>
      </c>
      <c r="M242" s="153"/>
    </row>
    <row r="243" spans="3:13">
      <c r="C243" s="150" t="s">
        <v>2</v>
      </c>
      <c r="M243" s="153"/>
    </row>
    <row r="244" spans="3:13">
      <c r="C244" s="150" t="s">
        <v>2</v>
      </c>
      <c r="M244" s="153"/>
    </row>
    <row r="245" spans="3:13">
      <c r="C245" s="150" t="s">
        <v>2</v>
      </c>
      <c r="M245" s="153"/>
    </row>
    <row r="246" spans="3:13">
      <c r="C246" s="150" t="s">
        <v>2</v>
      </c>
      <c r="M246" s="153"/>
    </row>
    <row r="247" spans="3:13">
      <c r="C247" s="150" t="s">
        <v>2</v>
      </c>
      <c r="M247" s="153"/>
    </row>
    <row r="248" spans="3:13">
      <c r="C248" s="150" t="s">
        <v>2</v>
      </c>
      <c r="M248" s="153"/>
    </row>
    <row r="249" spans="3:13">
      <c r="C249" s="150" t="s">
        <v>2</v>
      </c>
      <c r="M249" s="153"/>
    </row>
    <row r="250" spans="3:13">
      <c r="C250" s="150" t="s">
        <v>2</v>
      </c>
      <c r="M250" s="153"/>
    </row>
    <row r="251" spans="3:13">
      <c r="C251" s="150" t="s">
        <v>2</v>
      </c>
      <c r="M251" s="153"/>
    </row>
    <row r="252" spans="3:13">
      <c r="C252" s="150" t="s">
        <v>2</v>
      </c>
      <c r="M252" s="153"/>
    </row>
    <row r="253" spans="3:13">
      <c r="C253" s="150" t="s">
        <v>2</v>
      </c>
      <c r="M253" s="153"/>
    </row>
    <row r="254" spans="3:13">
      <c r="C254" s="150" t="s">
        <v>2</v>
      </c>
      <c r="M254" s="153"/>
    </row>
    <row r="255" spans="3:13">
      <c r="C255" s="150" t="s">
        <v>2</v>
      </c>
      <c r="M255" s="153"/>
    </row>
    <row r="256" spans="3:13">
      <c r="C256" s="150" t="s">
        <v>2</v>
      </c>
      <c r="M256" s="153"/>
    </row>
    <row r="257" spans="3:13">
      <c r="C257" s="150" t="s">
        <v>2</v>
      </c>
      <c r="M257" s="153"/>
    </row>
    <row r="258" spans="3:13">
      <c r="C258" s="150" t="s">
        <v>2</v>
      </c>
      <c r="M258" s="153"/>
    </row>
    <row r="259" spans="3:13">
      <c r="C259" s="150" t="s">
        <v>2</v>
      </c>
      <c r="M259" s="153"/>
    </row>
    <row r="260" spans="3:13">
      <c r="C260" s="150" t="s">
        <v>2</v>
      </c>
      <c r="M260" s="153"/>
    </row>
    <row r="261" spans="3:13">
      <c r="C261" s="150" t="s">
        <v>2</v>
      </c>
      <c r="M261" s="153"/>
    </row>
    <row r="262" spans="3:13">
      <c r="C262" s="150" t="s">
        <v>2</v>
      </c>
      <c r="M262" s="153"/>
    </row>
    <row r="263" spans="3:13">
      <c r="C263" s="150" t="s">
        <v>2</v>
      </c>
      <c r="M263" s="153"/>
    </row>
    <row r="264" spans="3:13">
      <c r="C264" s="150" t="s">
        <v>2</v>
      </c>
      <c r="M264" s="153"/>
    </row>
    <row r="265" spans="3:13">
      <c r="C265" s="150" t="s">
        <v>2</v>
      </c>
      <c r="M265" s="153"/>
    </row>
    <row r="266" spans="3:13">
      <c r="C266" s="150" t="s">
        <v>2</v>
      </c>
      <c r="M266" s="153"/>
    </row>
    <row r="267" spans="3:13">
      <c r="C267" s="150" t="s">
        <v>2</v>
      </c>
      <c r="M267" s="153"/>
    </row>
    <row r="268" spans="3:13">
      <c r="C268" s="150" t="s">
        <v>2</v>
      </c>
      <c r="M268" s="153"/>
    </row>
    <row r="269" spans="3:13">
      <c r="C269" s="150" t="s">
        <v>2</v>
      </c>
      <c r="M269" s="153"/>
    </row>
    <row r="270" spans="3:13">
      <c r="C270" s="150" t="s">
        <v>2</v>
      </c>
      <c r="M270" s="153"/>
    </row>
    <row r="271" spans="3:13">
      <c r="C271" s="150" t="s">
        <v>2</v>
      </c>
      <c r="M271" s="153"/>
    </row>
    <row r="272" spans="3:13">
      <c r="C272" s="150" t="s">
        <v>2</v>
      </c>
      <c r="M272" s="153"/>
    </row>
    <row r="273" spans="3:13">
      <c r="C273" s="150" t="s">
        <v>2</v>
      </c>
      <c r="M273" s="153"/>
    </row>
    <row r="274" spans="3:13">
      <c r="C274" s="150" t="s">
        <v>2</v>
      </c>
      <c r="M274" s="153"/>
    </row>
    <row r="275" spans="3:13">
      <c r="C275" s="150" t="s">
        <v>2</v>
      </c>
      <c r="M275" s="153"/>
    </row>
    <row r="276" spans="3:13">
      <c r="C276" s="150" t="s">
        <v>2</v>
      </c>
      <c r="M276" s="153"/>
    </row>
    <row r="277" spans="3:13">
      <c r="C277" s="150" t="s">
        <v>2</v>
      </c>
      <c r="M277" s="153"/>
    </row>
    <row r="278" spans="3:13">
      <c r="C278" s="150" t="s">
        <v>2</v>
      </c>
      <c r="M278" s="153"/>
    </row>
    <row r="279" spans="3:13">
      <c r="C279" s="150" t="s">
        <v>2</v>
      </c>
      <c r="M279" s="153"/>
    </row>
    <row r="280" spans="3:13">
      <c r="C280" s="150" t="s">
        <v>2</v>
      </c>
      <c r="M280" s="153"/>
    </row>
    <row r="281" spans="3:13">
      <c r="C281" s="150" t="s">
        <v>2</v>
      </c>
      <c r="M281" s="153"/>
    </row>
    <row r="282" spans="3:13">
      <c r="C282" s="150" t="s">
        <v>2</v>
      </c>
      <c r="M282" s="153"/>
    </row>
    <row r="283" spans="3:13">
      <c r="C283" s="150" t="s">
        <v>2</v>
      </c>
      <c r="M283" s="153"/>
    </row>
    <row r="284" spans="3:13">
      <c r="C284" s="150" t="s">
        <v>2</v>
      </c>
      <c r="M284" s="153"/>
    </row>
    <row r="285" spans="3:13">
      <c r="C285" s="150" t="s">
        <v>2</v>
      </c>
      <c r="M285" s="153"/>
    </row>
    <row r="286" spans="3:13">
      <c r="C286" s="150" t="s">
        <v>2</v>
      </c>
      <c r="M286" s="153"/>
    </row>
    <row r="287" spans="3:13">
      <c r="C287" s="150" t="s">
        <v>2</v>
      </c>
      <c r="M287" s="153"/>
    </row>
    <row r="288" spans="3:13">
      <c r="C288" s="150" t="s">
        <v>2</v>
      </c>
      <c r="M288" s="153"/>
    </row>
    <row r="289" spans="3:13">
      <c r="C289" s="150" t="s">
        <v>2</v>
      </c>
      <c r="M289" s="153"/>
    </row>
    <row r="290" spans="3:13">
      <c r="C290" s="150" t="s">
        <v>2</v>
      </c>
      <c r="M290" s="153"/>
    </row>
    <row r="291" spans="3:13">
      <c r="C291" s="150" t="s">
        <v>2</v>
      </c>
      <c r="M291" s="153"/>
    </row>
    <row r="292" spans="3:13">
      <c r="C292" s="150" t="s">
        <v>2</v>
      </c>
      <c r="M292" s="153"/>
    </row>
    <row r="293" spans="3:13">
      <c r="C293" s="150" t="s">
        <v>2</v>
      </c>
      <c r="M293" s="153"/>
    </row>
    <row r="294" spans="3:13">
      <c r="C294" s="150" t="s">
        <v>2</v>
      </c>
      <c r="M294" s="153"/>
    </row>
    <row r="295" spans="3:13">
      <c r="C295" s="150" t="s">
        <v>2</v>
      </c>
      <c r="M295" s="153"/>
    </row>
    <row r="296" spans="3:13">
      <c r="C296" s="150" t="s">
        <v>2</v>
      </c>
      <c r="M296" s="153"/>
    </row>
    <row r="297" spans="3:13">
      <c r="C297" s="150" t="s">
        <v>2</v>
      </c>
      <c r="M297" s="153"/>
    </row>
    <row r="298" spans="3:13">
      <c r="C298" s="150" t="s">
        <v>2</v>
      </c>
      <c r="M298" s="153"/>
    </row>
    <row r="299" spans="3:13">
      <c r="C299" s="150" t="s">
        <v>2</v>
      </c>
      <c r="M299" s="153"/>
    </row>
    <row r="300" spans="3:13">
      <c r="C300" s="150" t="s">
        <v>2</v>
      </c>
      <c r="M300" s="153"/>
    </row>
    <row r="301" spans="3:13">
      <c r="C301" s="150" t="s">
        <v>2</v>
      </c>
      <c r="M301" s="153"/>
    </row>
    <row r="302" spans="3:13">
      <c r="C302" s="150" t="s">
        <v>2</v>
      </c>
      <c r="M302" s="153"/>
    </row>
    <row r="303" spans="3:13">
      <c r="C303" s="150" t="s">
        <v>2</v>
      </c>
      <c r="M303" s="153"/>
    </row>
    <row r="304" spans="3:13">
      <c r="C304" s="150" t="s">
        <v>2</v>
      </c>
      <c r="M304" s="153"/>
    </row>
    <row r="305" spans="3:13">
      <c r="C305" s="150" t="s">
        <v>2</v>
      </c>
      <c r="M305" s="153"/>
    </row>
    <row r="306" spans="3:13">
      <c r="C306" s="150" t="s">
        <v>2</v>
      </c>
      <c r="M306" s="153"/>
    </row>
    <row r="307" spans="3:13">
      <c r="C307" s="150" t="s">
        <v>2</v>
      </c>
      <c r="M307" s="153"/>
    </row>
    <row r="308" spans="3:13">
      <c r="C308" s="150" t="s">
        <v>2</v>
      </c>
      <c r="M308" s="153"/>
    </row>
    <row r="309" spans="3:13">
      <c r="C309" s="150" t="s">
        <v>2</v>
      </c>
      <c r="M309" s="153"/>
    </row>
    <row r="310" spans="3:13">
      <c r="C310" s="150" t="s">
        <v>2</v>
      </c>
      <c r="M310" s="153"/>
    </row>
    <row r="311" spans="3:13">
      <c r="C311" s="150" t="s">
        <v>2</v>
      </c>
      <c r="M311" s="153"/>
    </row>
    <row r="312" spans="3:13">
      <c r="C312" s="150" t="s">
        <v>2</v>
      </c>
      <c r="M312" s="153"/>
    </row>
    <row r="313" spans="3:13">
      <c r="C313" s="150" t="s">
        <v>2</v>
      </c>
      <c r="M313" s="153"/>
    </row>
    <row r="314" spans="3:13">
      <c r="C314" s="150" t="s">
        <v>2</v>
      </c>
      <c r="M314" s="153"/>
    </row>
    <row r="315" spans="3:13">
      <c r="C315" s="150" t="s">
        <v>2</v>
      </c>
      <c r="M315" s="153"/>
    </row>
    <row r="316" spans="3:13">
      <c r="C316" s="150" t="s">
        <v>2</v>
      </c>
      <c r="M316" s="153"/>
    </row>
    <row r="317" spans="3:13">
      <c r="C317" s="150" t="s">
        <v>2</v>
      </c>
      <c r="M317" s="153"/>
    </row>
    <row r="318" spans="3:13">
      <c r="C318" s="150" t="s">
        <v>2</v>
      </c>
      <c r="M318" s="153"/>
    </row>
    <row r="319" spans="3:13">
      <c r="C319" s="150" t="s">
        <v>2</v>
      </c>
      <c r="M319" s="153"/>
    </row>
    <row r="320" spans="3:13">
      <c r="C320" s="150" t="s">
        <v>2</v>
      </c>
      <c r="M320" s="153"/>
    </row>
    <row r="321" spans="3:13">
      <c r="C321" s="150" t="s">
        <v>2</v>
      </c>
      <c r="M321" s="153"/>
    </row>
    <row r="322" spans="3:13">
      <c r="C322" s="150" t="s">
        <v>2</v>
      </c>
      <c r="M322" s="153"/>
    </row>
    <row r="323" spans="3:13">
      <c r="C323" s="150" t="s">
        <v>2</v>
      </c>
      <c r="M323" s="153"/>
    </row>
    <row r="324" spans="3:13">
      <c r="C324" s="150" t="s">
        <v>2</v>
      </c>
      <c r="M324" s="153"/>
    </row>
    <row r="325" spans="3:13">
      <c r="C325" s="150" t="s">
        <v>2</v>
      </c>
      <c r="M325" s="153"/>
    </row>
    <row r="326" spans="3:13">
      <c r="C326" s="150" t="s">
        <v>2</v>
      </c>
      <c r="M326" s="153"/>
    </row>
    <row r="327" spans="3:13">
      <c r="C327" s="150" t="s">
        <v>2</v>
      </c>
      <c r="M327" s="153"/>
    </row>
    <row r="328" spans="3:13">
      <c r="C328" s="150" t="s">
        <v>2</v>
      </c>
      <c r="M328" s="153"/>
    </row>
    <row r="329" spans="3:13">
      <c r="C329" s="150" t="s">
        <v>2</v>
      </c>
      <c r="M329" s="153"/>
    </row>
    <row r="330" spans="3:13">
      <c r="C330" s="150" t="s">
        <v>2</v>
      </c>
      <c r="M330" s="153"/>
    </row>
    <row r="331" spans="3:13">
      <c r="C331" s="150" t="s">
        <v>2</v>
      </c>
      <c r="M331" s="153"/>
    </row>
    <row r="332" spans="3:13">
      <c r="C332" s="150" t="s">
        <v>2</v>
      </c>
      <c r="M332" s="153"/>
    </row>
    <row r="333" spans="3:13">
      <c r="C333" s="150" t="s">
        <v>2</v>
      </c>
      <c r="M333" s="153"/>
    </row>
    <row r="334" spans="3:13">
      <c r="C334" s="150" t="s">
        <v>2</v>
      </c>
      <c r="M334" s="153"/>
    </row>
    <row r="335" spans="3:13">
      <c r="C335" s="150" t="s">
        <v>2</v>
      </c>
      <c r="M335" s="153"/>
    </row>
    <row r="336" spans="3:13">
      <c r="C336" s="150" t="s">
        <v>2</v>
      </c>
      <c r="M336" s="153"/>
    </row>
    <row r="337" spans="3:13">
      <c r="C337" s="150" t="s">
        <v>2</v>
      </c>
      <c r="M337" s="153"/>
    </row>
    <row r="338" spans="3:13">
      <c r="C338" s="150" t="s">
        <v>2</v>
      </c>
      <c r="M338" s="153"/>
    </row>
    <row r="339" spans="3:13">
      <c r="C339" s="150" t="s">
        <v>2</v>
      </c>
      <c r="M339" s="153"/>
    </row>
    <row r="340" spans="3:13">
      <c r="C340" s="150" t="s">
        <v>2</v>
      </c>
      <c r="M340" s="153"/>
    </row>
    <row r="341" spans="3:13">
      <c r="C341" s="150" t="s">
        <v>2</v>
      </c>
      <c r="M341" s="153"/>
    </row>
    <row r="342" spans="3:13">
      <c r="C342" s="150" t="s">
        <v>2</v>
      </c>
      <c r="M342" s="153"/>
    </row>
    <row r="343" spans="3:13">
      <c r="C343" s="150" t="s">
        <v>2</v>
      </c>
      <c r="M343" s="153"/>
    </row>
    <row r="344" spans="3:13">
      <c r="C344" s="150" t="s">
        <v>2</v>
      </c>
      <c r="M344" s="153"/>
    </row>
    <row r="345" spans="3:13">
      <c r="C345" s="150" t="s">
        <v>2</v>
      </c>
      <c r="M345" s="153"/>
    </row>
    <row r="346" spans="3:13">
      <c r="C346" s="150" t="s">
        <v>2</v>
      </c>
      <c r="M346" s="153"/>
    </row>
    <row r="347" spans="3:13">
      <c r="C347" s="150" t="s">
        <v>2</v>
      </c>
      <c r="M347" s="153"/>
    </row>
    <row r="348" spans="3:13">
      <c r="C348" s="150" t="s">
        <v>2</v>
      </c>
      <c r="M348" s="153"/>
    </row>
    <row r="349" spans="3:13">
      <c r="C349" s="150" t="s">
        <v>2</v>
      </c>
      <c r="M349" s="153"/>
    </row>
    <row r="350" spans="3:13">
      <c r="C350" s="150" t="s">
        <v>2</v>
      </c>
      <c r="M350" s="153"/>
    </row>
    <row r="351" spans="3:13">
      <c r="C351" s="150" t="s">
        <v>2</v>
      </c>
      <c r="M351" s="153"/>
    </row>
    <row r="352" spans="3:13">
      <c r="C352" s="150" t="s">
        <v>2</v>
      </c>
      <c r="M352" s="153"/>
    </row>
    <row r="353" spans="3:13">
      <c r="C353" s="150" t="s">
        <v>2</v>
      </c>
      <c r="M353" s="153"/>
    </row>
    <row r="354" spans="3:13">
      <c r="C354" s="150" t="s">
        <v>2</v>
      </c>
      <c r="M354" s="153"/>
    </row>
    <row r="355" spans="3:13">
      <c r="C355" s="150" t="s">
        <v>2</v>
      </c>
      <c r="M355" s="153"/>
    </row>
    <row r="356" spans="3:13">
      <c r="C356" s="150" t="s">
        <v>2</v>
      </c>
      <c r="M356" s="153"/>
    </row>
    <row r="357" spans="3:13">
      <c r="C357" s="150" t="s">
        <v>2</v>
      </c>
      <c r="M357" s="153"/>
    </row>
    <row r="358" spans="3:13">
      <c r="C358" s="150" t="s">
        <v>2</v>
      </c>
      <c r="M358" s="153"/>
    </row>
    <row r="359" spans="3:13">
      <c r="C359" s="150" t="s">
        <v>2</v>
      </c>
      <c r="M359" s="153"/>
    </row>
    <row r="360" spans="3:13">
      <c r="C360" s="150" t="s">
        <v>2</v>
      </c>
      <c r="M360" s="153"/>
    </row>
    <row r="361" spans="3:13">
      <c r="C361" s="150" t="s">
        <v>2</v>
      </c>
      <c r="M361" s="153"/>
    </row>
    <row r="362" spans="3:13">
      <c r="C362" s="150" t="s">
        <v>2</v>
      </c>
      <c r="M362" s="153"/>
    </row>
    <row r="363" spans="3:13">
      <c r="C363" s="150" t="s">
        <v>2</v>
      </c>
      <c r="M363" s="153"/>
    </row>
    <row r="364" spans="3:13">
      <c r="C364" s="150" t="s">
        <v>2</v>
      </c>
      <c r="M364" s="153"/>
    </row>
    <row r="365" spans="3:13">
      <c r="C365" s="150" t="s">
        <v>2</v>
      </c>
      <c r="M365" s="153"/>
    </row>
    <row r="366" spans="3:13">
      <c r="C366" s="150" t="s">
        <v>2</v>
      </c>
      <c r="M366" s="153"/>
    </row>
    <row r="367" spans="3:13">
      <c r="C367" s="150" t="s">
        <v>2</v>
      </c>
      <c r="M367" s="153"/>
    </row>
    <row r="368" spans="3:13">
      <c r="C368" s="150" t="s">
        <v>2</v>
      </c>
      <c r="M368" s="153"/>
    </row>
    <row r="369" spans="3:13">
      <c r="C369" s="150" t="s">
        <v>2</v>
      </c>
      <c r="M369" s="153"/>
    </row>
    <row r="370" spans="3:13">
      <c r="C370" s="150" t="s">
        <v>2</v>
      </c>
      <c r="M370" s="153"/>
    </row>
    <row r="371" spans="3:13">
      <c r="C371" s="150" t="s">
        <v>2</v>
      </c>
      <c r="M371" s="153"/>
    </row>
    <row r="372" spans="3:13">
      <c r="C372" s="150" t="s">
        <v>2</v>
      </c>
      <c r="M372" s="153"/>
    </row>
    <row r="373" spans="3:13">
      <c r="C373" s="150" t="s">
        <v>2</v>
      </c>
      <c r="M373" s="153"/>
    </row>
    <row r="374" spans="3:13">
      <c r="C374" s="150" t="s">
        <v>2</v>
      </c>
      <c r="M374" s="153"/>
    </row>
    <row r="375" spans="3:13">
      <c r="C375" s="150" t="s">
        <v>2</v>
      </c>
      <c r="M375" s="153"/>
    </row>
    <row r="376" spans="3:13">
      <c r="C376" s="150" t="s">
        <v>2</v>
      </c>
      <c r="M376" s="153"/>
    </row>
    <row r="377" spans="3:13">
      <c r="C377" s="150" t="s">
        <v>2</v>
      </c>
      <c r="M377" s="153"/>
    </row>
    <row r="378" spans="3:13">
      <c r="C378" s="150" t="s">
        <v>2</v>
      </c>
      <c r="M378" s="153"/>
    </row>
    <row r="379" spans="3:13">
      <c r="C379" s="150" t="s">
        <v>2</v>
      </c>
      <c r="M379" s="153"/>
    </row>
    <row r="380" spans="3:13">
      <c r="C380" s="150" t="s">
        <v>2</v>
      </c>
      <c r="M380" s="153"/>
    </row>
    <row r="381" spans="3:13">
      <c r="C381" s="150" t="s">
        <v>2</v>
      </c>
      <c r="M381" s="153"/>
    </row>
    <row r="382" spans="3:13">
      <c r="C382" s="150" t="s">
        <v>2</v>
      </c>
      <c r="M382" s="153"/>
    </row>
    <row r="383" spans="3:13">
      <c r="C383" s="150" t="s">
        <v>2</v>
      </c>
      <c r="M383" s="153"/>
    </row>
    <row r="384" spans="3:13">
      <c r="C384" s="150" t="s">
        <v>2</v>
      </c>
      <c r="M384" s="153"/>
    </row>
    <row r="385" spans="3:13">
      <c r="C385" s="150" t="s">
        <v>2</v>
      </c>
      <c r="M385" s="153"/>
    </row>
    <row r="386" spans="3:13">
      <c r="C386" s="150" t="s">
        <v>2</v>
      </c>
      <c r="M386" s="153"/>
    </row>
    <row r="387" spans="3:13">
      <c r="C387" s="150" t="s">
        <v>2</v>
      </c>
      <c r="M387" s="153"/>
    </row>
    <row r="388" spans="3:13">
      <c r="C388" s="150" t="s">
        <v>2</v>
      </c>
      <c r="M388" s="153"/>
    </row>
    <row r="389" spans="3:13">
      <c r="C389" s="150" t="s">
        <v>2</v>
      </c>
      <c r="M389" s="153"/>
    </row>
    <row r="390" spans="3:13">
      <c r="C390" s="150" t="s">
        <v>2</v>
      </c>
      <c r="M390" s="153"/>
    </row>
    <row r="391" spans="3:13">
      <c r="C391" s="150" t="s">
        <v>2</v>
      </c>
      <c r="M391" s="153"/>
    </row>
    <row r="392" spans="3:13">
      <c r="C392" s="150" t="s">
        <v>2</v>
      </c>
      <c r="M392" s="153"/>
    </row>
    <row r="393" spans="3:13">
      <c r="C393" s="150" t="s">
        <v>2</v>
      </c>
      <c r="M393" s="153"/>
    </row>
    <row r="394" spans="3:13">
      <c r="C394" s="150" t="s">
        <v>2</v>
      </c>
      <c r="M394" s="153"/>
    </row>
    <row r="395" spans="3:13">
      <c r="C395" s="150" t="s">
        <v>2</v>
      </c>
      <c r="M395" s="153"/>
    </row>
    <row r="396" spans="3:13">
      <c r="C396" s="150" t="s">
        <v>2</v>
      </c>
      <c r="M396" s="153"/>
    </row>
    <row r="397" spans="3:13">
      <c r="C397" s="150" t="s">
        <v>2</v>
      </c>
      <c r="M397" s="153"/>
    </row>
    <row r="398" spans="3:13">
      <c r="C398" s="150" t="s">
        <v>2</v>
      </c>
      <c r="M398" s="153"/>
    </row>
    <row r="399" spans="3:13">
      <c r="C399" s="150" t="s">
        <v>2</v>
      </c>
      <c r="M399" s="153"/>
    </row>
    <row r="400" spans="3:13">
      <c r="C400" s="150" t="s">
        <v>2</v>
      </c>
      <c r="M400" s="153"/>
    </row>
    <row r="401" spans="3:13">
      <c r="C401" s="150" t="s">
        <v>2</v>
      </c>
      <c r="M401" s="153"/>
    </row>
    <row r="402" spans="3:13">
      <c r="C402" s="150" t="s">
        <v>2</v>
      </c>
      <c r="M402" s="153"/>
    </row>
    <row r="403" spans="3:13">
      <c r="C403" s="150" t="s">
        <v>2</v>
      </c>
      <c r="M403" s="153"/>
    </row>
    <row r="404" spans="3:13">
      <c r="C404" s="150" t="s">
        <v>2</v>
      </c>
      <c r="M404" s="153"/>
    </row>
    <row r="405" spans="3:13">
      <c r="C405" s="150" t="s">
        <v>2</v>
      </c>
      <c r="M405" s="153"/>
    </row>
    <row r="406" spans="3:13">
      <c r="C406" s="150" t="s">
        <v>2</v>
      </c>
      <c r="M406" s="153"/>
    </row>
    <row r="407" spans="3:13">
      <c r="C407" s="150" t="s">
        <v>2</v>
      </c>
      <c r="M407" s="153"/>
    </row>
    <row r="408" spans="3:13">
      <c r="C408" s="150" t="s">
        <v>2</v>
      </c>
      <c r="M408" s="153"/>
    </row>
    <row r="409" spans="3:13">
      <c r="C409" s="150" t="s">
        <v>2</v>
      </c>
      <c r="M409" s="153"/>
    </row>
    <row r="410" spans="3:13">
      <c r="C410" s="150" t="s">
        <v>2</v>
      </c>
      <c r="M410" s="153"/>
    </row>
    <row r="411" spans="3:13">
      <c r="C411" s="150" t="s">
        <v>2</v>
      </c>
      <c r="M411" s="153"/>
    </row>
    <row r="412" spans="3:13">
      <c r="C412" s="150" t="s">
        <v>2</v>
      </c>
      <c r="M412" s="153"/>
    </row>
    <row r="413" spans="3:13">
      <c r="C413" s="150" t="s">
        <v>2</v>
      </c>
      <c r="M413" s="153"/>
    </row>
    <row r="414" spans="3:13">
      <c r="C414" s="150" t="s">
        <v>2</v>
      </c>
      <c r="M414" s="153"/>
    </row>
    <row r="415" spans="3:13">
      <c r="C415" s="150" t="s">
        <v>2</v>
      </c>
      <c r="M415" s="153"/>
    </row>
    <row r="416" spans="3:13">
      <c r="C416" s="150" t="s">
        <v>2</v>
      </c>
      <c r="M416" s="153"/>
    </row>
    <row r="417" spans="3:13">
      <c r="C417" s="150" t="s">
        <v>2</v>
      </c>
      <c r="M417" s="153"/>
    </row>
    <row r="418" spans="3:13">
      <c r="C418" s="150" t="s">
        <v>2</v>
      </c>
      <c r="M418" s="153"/>
    </row>
    <row r="419" spans="3:13">
      <c r="C419" s="150" t="s">
        <v>2</v>
      </c>
      <c r="M419" s="153"/>
    </row>
    <row r="420" spans="3:13">
      <c r="C420" s="150" t="s">
        <v>2</v>
      </c>
      <c r="M420" s="153"/>
    </row>
    <row r="421" spans="3:13">
      <c r="C421" s="150" t="s">
        <v>2</v>
      </c>
      <c r="M421" s="153"/>
    </row>
    <row r="422" spans="3:13">
      <c r="C422" s="150" t="s">
        <v>2</v>
      </c>
      <c r="M422" s="153"/>
    </row>
    <row r="423" spans="3:13">
      <c r="C423" s="150" t="s">
        <v>2</v>
      </c>
      <c r="M423" s="153"/>
    </row>
    <row r="424" spans="3:13">
      <c r="C424" s="150" t="s">
        <v>2</v>
      </c>
      <c r="M424" s="153"/>
    </row>
    <row r="425" spans="3:13">
      <c r="C425" s="150" t="s">
        <v>2</v>
      </c>
      <c r="M425" s="153"/>
    </row>
    <row r="426" spans="3:13">
      <c r="C426" s="150" t="s">
        <v>2</v>
      </c>
      <c r="M426" s="153"/>
    </row>
    <row r="427" spans="3:13">
      <c r="C427" s="150" t="s">
        <v>2</v>
      </c>
      <c r="M427" s="153"/>
    </row>
    <row r="428" spans="3:13">
      <c r="C428" s="150" t="s">
        <v>2</v>
      </c>
      <c r="M428" s="153"/>
    </row>
    <row r="429" spans="3:13">
      <c r="C429" s="150" t="s">
        <v>2</v>
      </c>
      <c r="M429" s="153"/>
    </row>
    <row r="430" spans="3:13">
      <c r="C430" s="150" t="s">
        <v>2</v>
      </c>
      <c r="M430" s="153"/>
    </row>
    <row r="431" spans="3:13">
      <c r="C431" s="150" t="s">
        <v>2</v>
      </c>
      <c r="M431" s="153"/>
    </row>
    <row r="432" spans="3:13">
      <c r="C432" s="150" t="s">
        <v>2</v>
      </c>
      <c r="M432" s="153"/>
    </row>
    <row r="433" spans="3:13">
      <c r="C433" s="150" t="s">
        <v>2</v>
      </c>
      <c r="M433" s="153"/>
    </row>
    <row r="434" spans="3:13">
      <c r="C434" s="150" t="s">
        <v>2</v>
      </c>
      <c r="M434" s="153"/>
    </row>
    <row r="435" spans="3:13">
      <c r="C435" s="150" t="s">
        <v>2</v>
      </c>
      <c r="M435" s="153"/>
    </row>
    <row r="436" spans="3:13">
      <c r="C436" s="150" t="s">
        <v>2</v>
      </c>
      <c r="M436" s="153"/>
    </row>
    <row r="437" spans="3:13">
      <c r="C437" s="150" t="s">
        <v>2</v>
      </c>
      <c r="M437" s="153"/>
    </row>
    <row r="438" spans="3:13">
      <c r="C438" s="150" t="s">
        <v>2</v>
      </c>
      <c r="M438" s="153"/>
    </row>
    <row r="439" spans="3:13">
      <c r="C439" s="150" t="s">
        <v>2</v>
      </c>
      <c r="M439" s="153"/>
    </row>
    <row r="440" spans="3:13">
      <c r="C440" s="150" t="s">
        <v>2</v>
      </c>
      <c r="M440" s="153"/>
    </row>
    <row r="441" spans="3:13">
      <c r="C441" s="150" t="s">
        <v>2</v>
      </c>
      <c r="M441" s="153"/>
    </row>
    <row r="442" spans="3:13">
      <c r="C442" s="150" t="s">
        <v>2</v>
      </c>
      <c r="M442" s="153"/>
    </row>
    <row r="443" spans="3:13">
      <c r="C443" s="150" t="s">
        <v>2</v>
      </c>
      <c r="M443" s="153"/>
    </row>
    <row r="444" spans="3:13">
      <c r="C444" s="150" t="s">
        <v>2</v>
      </c>
      <c r="M444" s="153"/>
    </row>
    <row r="445" spans="3:13">
      <c r="C445" s="150" t="s">
        <v>2</v>
      </c>
      <c r="M445" s="153"/>
    </row>
    <row r="446" spans="3:13">
      <c r="C446" s="150" t="s">
        <v>2</v>
      </c>
      <c r="M446" s="153"/>
    </row>
    <row r="447" spans="3:13">
      <c r="C447" s="150" t="s">
        <v>2</v>
      </c>
      <c r="M447" s="153"/>
    </row>
    <row r="448" spans="3:13">
      <c r="C448" s="150" t="s">
        <v>2</v>
      </c>
      <c r="M448" s="153"/>
    </row>
    <row r="449" spans="3:13">
      <c r="C449" s="150" t="s">
        <v>2</v>
      </c>
      <c r="M449" s="153"/>
    </row>
    <row r="450" spans="3:13">
      <c r="C450" s="150" t="s">
        <v>2</v>
      </c>
      <c r="M450" s="153"/>
    </row>
    <row r="451" spans="3:13">
      <c r="C451" s="150" t="s">
        <v>2</v>
      </c>
      <c r="M451" s="153"/>
    </row>
    <row r="452" spans="3:13">
      <c r="C452" s="150" t="s">
        <v>2</v>
      </c>
      <c r="M452" s="153"/>
    </row>
    <row r="453" spans="3:13">
      <c r="C453" s="150" t="s">
        <v>2</v>
      </c>
      <c r="M453" s="153"/>
    </row>
    <row r="454" spans="3:13">
      <c r="C454" s="150" t="s">
        <v>2</v>
      </c>
      <c r="M454" s="153"/>
    </row>
    <row r="455" spans="3:13">
      <c r="C455" s="150" t="s">
        <v>2</v>
      </c>
      <c r="M455" s="153"/>
    </row>
    <row r="456" spans="3:13">
      <c r="C456" s="150" t="s">
        <v>2</v>
      </c>
      <c r="M456" s="153"/>
    </row>
    <row r="457" spans="3:13">
      <c r="C457" s="150" t="s">
        <v>2</v>
      </c>
      <c r="M457" s="153"/>
    </row>
    <row r="458" spans="3:13">
      <c r="C458" s="150" t="s">
        <v>2</v>
      </c>
      <c r="M458" s="153"/>
    </row>
    <row r="459" spans="3:13">
      <c r="C459" s="150" t="s">
        <v>2</v>
      </c>
      <c r="M459" s="153"/>
    </row>
    <row r="460" spans="3:13">
      <c r="C460" s="150" t="s">
        <v>2</v>
      </c>
      <c r="M460" s="153"/>
    </row>
    <row r="461" spans="3:13">
      <c r="C461" s="150" t="s">
        <v>2</v>
      </c>
      <c r="M461" s="153"/>
    </row>
    <row r="462" spans="3:13">
      <c r="C462" s="150" t="s">
        <v>2</v>
      </c>
      <c r="M462" s="153"/>
    </row>
    <row r="463" spans="3:13">
      <c r="C463" s="150" t="s">
        <v>2</v>
      </c>
      <c r="M463" s="153"/>
    </row>
    <row r="464" spans="3:13">
      <c r="C464" s="150" t="s">
        <v>2</v>
      </c>
      <c r="M464" s="153"/>
    </row>
    <row r="465" spans="3:13">
      <c r="C465" s="150" t="s">
        <v>2</v>
      </c>
      <c r="M465" s="153"/>
    </row>
    <row r="466" spans="3:13">
      <c r="C466" s="150" t="s">
        <v>2</v>
      </c>
      <c r="M466" s="153"/>
    </row>
    <row r="467" spans="3:13">
      <c r="C467" s="150" t="s">
        <v>2</v>
      </c>
      <c r="M467" s="153"/>
    </row>
    <row r="468" spans="3:13">
      <c r="C468" s="150" t="s">
        <v>2</v>
      </c>
      <c r="M468" s="153"/>
    </row>
    <row r="469" spans="3:13">
      <c r="C469" s="150" t="s">
        <v>2</v>
      </c>
      <c r="M469" s="153"/>
    </row>
    <row r="470" spans="3:13">
      <c r="C470" s="150" t="s">
        <v>2</v>
      </c>
      <c r="M470" s="153"/>
    </row>
    <row r="471" spans="3:13">
      <c r="C471" s="150" t="s">
        <v>2</v>
      </c>
      <c r="M471" s="153"/>
    </row>
    <row r="472" spans="3:13">
      <c r="C472" s="150" t="s">
        <v>2</v>
      </c>
      <c r="M472" s="153"/>
    </row>
    <row r="473" spans="3:13">
      <c r="C473" s="150" t="s">
        <v>2</v>
      </c>
      <c r="M473" s="153"/>
    </row>
    <row r="474" spans="3:13">
      <c r="C474" s="150" t="s">
        <v>2</v>
      </c>
      <c r="M474" s="153"/>
    </row>
    <row r="475" spans="3:13">
      <c r="C475" s="150" t="s">
        <v>2</v>
      </c>
      <c r="M475" s="153"/>
    </row>
    <row r="476" spans="3:13">
      <c r="C476" s="150" t="s">
        <v>2</v>
      </c>
      <c r="M476" s="153"/>
    </row>
    <row r="477" spans="3:13">
      <c r="C477" s="150" t="s">
        <v>2</v>
      </c>
      <c r="M477" s="153"/>
    </row>
    <row r="478" spans="3:13">
      <c r="C478" s="150" t="s">
        <v>2</v>
      </c>
      <c r="M478" s="153"/>
    </row>
    <row r="479" spans="3:13">
      <c r="C479" s="150" t="s">
        <v>2</v>
      </c>
      <c r="M479" s="153"/>
    </row>
    <row r="480" spans="3:13">
      <c r="C480" s="150" t="s">
        <v>2</v>
      </c>
      <c r="M480" s="153"/>
    </row>
    <row r="481" spans="3:13">
      <c r="C481" s="150" t="s">
        <v>2</v>
      </c>
      <c r="M481" s="153"/>
    </row>
    <row r="482" spans="3:13">
      <c r="C482" s="150" t="s">
        <v>2</v>
      </c>
      <c r="M482" s="153"/>
    </row>
    <row r="483" spans="3:13">
      <c r="C483" s="150" t="s">
        <v>2</v>
      </c>
      <c r="M483" s="153"/>
    </row>
    <row r="484" spans="3:13">
      <c r="C484" s="150" t="s">
        <v>2</v>
      </c>
      <c r="M484" s="153"/>
    </row>
    <row r="485" spans="3:13">
      <c r="C485" s="150" t="s">
        <v>2</v>
      </c>
      <c r="M485" s="153"/>
    </row>
    <row r="486" spans="3:13">
      <c r="C486" s="150" t="s">
        <v>2</v>
      </c>
      <c r="M486" s="153"/>
    </row>
    <row r="487" spans="3:13">
      <c r="C487" s="150" t="s">
        <v>2</v>
      </c>
      <c r="M487" s="153"/>
    </row>
    <row r="488" spans="3:13">
      <c r="C488" s="150" t="s">
        <v>2</v>
      </c>
      <c r="M488" s="153"/>
    </row>
    <row r="489" spans="3:13">
      <c r="C489" s="150" t="s">
        <v>2</v>
      </c>
      <c r="M489" s="153"/>
    </row>
    <row r="490" spans="3:13">
      <c r="C490" s="150" t="s">
        <v>2</v>
      </c>
      <c r="M490" s="153"/>
    </row>
    <row r="491" spans="3:13">
      <c r="C491" s="150" t="s">
        <v>2</v>
      </c>
      <c r="M491" s="153"/>
    </row>
    <row r="492" spans="3:13">
      <c r="C492" s="150" t="s">
        <v>2</v>
      </c>
      <c r="M492" s="153"/>
    </row>
    <row r="493" spans="3:13">
      <c r="C493" s="150" t="s">
        <v>2</v>
      </c>
      <c r="M493" s="153"/>
    </row>
    <row r="494" spans="3:13">
      <c r="C494" s="150" t="s">
        <v>2</v>
      </c>
      <c r="M494" s="153"/>
    </row>
    <row r="495" spans="3:13">
      <c r="C495" s="150" t="s">
        <v>2</v>
      </c>
      <c r="M495" s="153"/>
    </row>
    <row r="496" spans="3:13">
      <c r="C496" s="150" t="s">
        <v>2</v>
      </c>
      <c r="M496" s="153"/>
    </row>
    <row r="497" spans="3:13">
      <c r="C497" s="150" t="s">
        <v>2</v>
      </c>
      <c r="M497" s="153"/>
    </row>
    <row r="498" spans="3:13">
      <c r="C498" s="150" t="s">
        <v>2</v>
      </c>
      <c r="M498" s="153"/>
    </row>
    <row r="499" spans="3:13">
      <c r="C499" s="150" t="s">
        <v>2</v>
      </c>
      <c r="M499" s="153"/>
    </row>
    <row r="500" spans="3:13">
      <c r="C500" s="150" t="s">
        <v>2</v>
      </c>
      <c r="M500" s="153"/>
    </row>
    <row r="501" spans="3:13">
      <c r="C501" s="150" t="s">
        <v>2</v>
      </c>
      <c r="M501" s="153"/>
    </row>
    <row r="502" spans="3:13">
      <c r="C502" s="150" t="s">
        <v>2</v>
      </c>
      <c r="M502" s="153"/>
    </row>
    <row r="503" spans="3:13">
      <c r="C503" s="150" t="s">
        <v>2</v>
      </c>
      <c r="M503" s="153"/>
    </row>
    <row r="504" spans="3:13">
      <c r="C504" s="150" t="s">
        <v>2</v>
      </c>
      <c r="M504" s="153"/>
    </row>
    <row r="505" spans="3:13">
      <c r="C505" s="150" t="s">
        <v>2</v>
      </c>
      <c r="M505" s="153"/>
    </row>
    <row r="506" spans="3:13">
      <c r="C506" s="150" t="s">
        <v>2</v>
      </c>
      <c r="M506" s="153"/>
    </row>
    <row r="507" spans="3:13">
      <c r="C507" s="150" t="s">
        <v>2</v>
      </c>
      <c r="M507" s="153"/>
    </row>
    <row r="508" spans="3:13">
      <c r="C508" s="150" t="s">
        <v>2</v>
      </c>
      <c r="M508" s="153"/>
    </row>
    <row r="509" spans="3:13">
      <c r="C509" s="150" t="s">
        <v>2</v>
      </c>
      <c r="M509" s="153"/>
    </row>
    <row r="510" spans="3:13">
      <c r="C510" s="150" t="s">
        <v>2</v>
      </c>
      <c r="M510" s="153"/>
    </row>
    <row r="511" spans="3:13">
      <c r="C511" s="150" t="s">
        <v>2</v>
      </c>
      <c r="M511" s="153"/>
    </row>
    <row r="512" spans="3:13">
      <c r="C512" s="150" t="s">
        <v>2</v>
      </c>
      <c r="M512" s="153"/>
    </row>
    <row r="513" spans="3:13">
      <c r="C513" s="150" t="s">
        <v>2</v>
      </c>
      <c r="M513" s="153"/>
    </row>
    <row r="514" spans="3:13">
      <c r="C514" s="150" t="s">
        <v>2</v>
      </c>
      <c r="M514" s="153"/>
    </row>
    <row r="515" spans="3:13">
      <c r="C515" s="150" t="s">
        <v>2</v>
      </c>
      <c r="M515" s="153"/>
    </row>
    <row r="516" spans="3:13">
      <c r="C516" s="150" t="s">
        <v>2</v>
      </c>
      <c r="M516" s="153"/>
    </row>
    <row r="517" spans="3:13">
      <c r="C517" s="150" t="s">
        <v>2</v>
      </c>
      <c r="M517" s="153"/>
    </row>
    <row r="518" spans="3:13">
      <c r="C518" s="150" t="s">
        <v>2</v>
      </c>
      <c r="M518" s="153"/>
    </row>
    <row r="519" spans="3:13">
      <c r="C519" s="150" t="s">
        <v>2</v>
      </c>
      <c r="M519" s="153"/>
    </row>
    <row r="520" spans="3:13">
      <c r="C520" s="150" t="s">
        <v>2</v>
      </c>
      <c r="M520" s="153"/>
    </row>
    <row r="521" spans="3:13">
      <c r="C521" s="150" t="s">
        <v>2</v>
      </c>
      <c r="M521" s="153"/>
    </row>
    <row r="522" spans="3:13">
      <c r="C522" s="150" t="s">
        <v>2</v>
      </c>
      <c r="M522" s="153"/>
    </row>
    <row r="523" spans="3:13">
      <c r="C523" s="150" t="s">
        <v>2</v>
      </c>
      <c r="M523" s="153"/>
    </row>
    <row r="524" spans="3:13">
      <c r="C524" s="150" t="s">
        <v>2</v>
      </c>
      <c r="M524" s="153"/>
    </row>
    <row r="525" spans="3:13">
      <c r="C525" s="150" t="s">
        <v>2</v>
      </c>
      <c r="M525" s="153"/>
    </row>
    <row r="526" spans="3:13">
      <c r="C526" s="150" t="s">
        <v>2</v>
      </c>
      <c r="M526" s="153"/>
    </row>
    <row r="527" spans="3:13">
      <c r="C527" s="150" t="s">
        <v>2</v>
      </c>
      <c r="M527" s="153"/>
    </row>
    <row r="528" spans="3:13">
      <c r="C528" s="150" t="s">
        <v>2</v>
      </c>
      <c r="M528" s="153"/>
    </row>
    <row r="529" spans="3:13">
      <c r="C529" s="150" t="s">
        <v>2</v>
      </c>
      <c r="M529" s="153"/>
    </row>
    <row r="530" spans="3:13">
      <c r="C530" s="150" t="s">
        <v>2</v>
      </c>
      <c r="M530" s="153"/>
    </row>
    <row r="531" spans="3:13">
      <c r="C531" s="150" t="s">
        <v>2</v>
      </c>
      <c r="M531" s="153"/>
    </row>
    <row r="532" spans="3:13">
      <c r="C532" s="150" t="s">
        <v>2</v>
      </c>
      <c r="M532" s="153"/>
    </row>
    <row r="533" spans="3:13">
      <c r="C533" s="150" t="s">
        <v>2</v>
      </c>
      <c r="M533" s="153"/>
    </row>
    <row r="534" spans="3:13">
      <c r="C534" s="150" t="s">
        <v>2</v>
      </c>
      <c r="M534" s="153"/>
    </row>
    <row r="535" spans="3:13">
      <c r="C535" s="150" t="s">
        <v>2</v>
      </c>
      <c r="M535" s="153"/>
    </row>
    <row r="536" spans="3:13">
      <c r="C536" s="150" t="s">
        <v>2</v>
      </c>
      <c r="M536" s="153"/>
    </row>
    <row r="537" spans="3:13">
      <c r="C537" s="150" t="s">
        <v>2</v>
      </c>
      <c r="M537" s="153"/>
    </row>
    <row r="538" spans="3:13">
      <c r="C538" s="150" t="s">
        <v>2</v>
      </c>
      <c r="M538" s="153"/>
    </row>
    <row r="539" spans="3:13">
      <c r="C539" s="150" t="s">
        <v>2</v>
      </c>
      <c r="M539" s="153"/>
    </row>
    <row r="540" spans="3:13">
      <c r="C540" s="150" t="s">
        <v>2</v>
      </c>
      <c r="M540" s="153"/>
    </row>
    <row r="541" spans="3:13">
      <c r="C541" s="150" t="s">
        <v>2</v>
      </c>
      <c r="M541" s="153"/>
    </row>
    <row r="542" spans="3:13">
      <c r="C542" s="150" t="s">
        <v>2</v>
      </c>
      <c r="M542" s="153"/>
    </row>
    <row r="543" spans="3:13">
      <c r="C543" s="150" t="s">
        <v>2</v>
      </c>
      <c r="M543" s="153"/>
    </row>
    <row r="544" spans="3:13">
      <c r="C544" s="150" t="s">
        <v>2</v>
      </c>
      <c r="M544" s="153"/>
    </row>
    <row r="545" spans="3:13">
      <c r="C545" s="150" t="s">
        <v>2</v>
      </c>
      <c r="M545" s="153"/>
    </row>
    <row r="546" spans="3:13">
      <c r="C546" s="150" t="s">
        <v>2</v>
      </c>
      <c r="M546" s="153"/>
    </row>
    <row r="547" spans="3:13">
      <c r="C547" s="150" t="s">
        <v>2</v>
      </c>
      <c r="M547" s="153"/>
    </row>
    <row r="548" spans="3:13">
      <c r="C548" s="150" t="s">
        <v>2</v>
      </c>
      <c r="M548" s="153"/>
    </row>
    <row r="549" spans="3:13">
      <c r="C549" s="150" t="s">
        <v>2</v>
      </c>
      <c r="M549" s="153"/>
    </row>
    <row r="550" spans="3:13">
      <c r="C550" s="150" t="s">
        <v>2</v>
      </c>
      <c r="M550" s="153"/>
    </row>
    <row r="551" spans="3:13">
      <c r="C551" s="150" t="s">
        <v>2</v>
      </c>
      <c r="M551" s="153"/>
    </row>
    <row r="552" spans="3:13">
      <c r="C552" s="150" t="s">
        <v>2</v>
      </c>
      <c r="M552" s="153"/>
    </row>
    <row r="553" spans="3:13">
      <c r="C553" s="150" t="s">
        <v>2</v>
      </c>
      <c r="M553" s="153"/>
    </row>
    <row r="554" spans="3:13">
      <c r="C554" s="150" t="s">
        <v>2</v>
      </c>
      <c r="M554" s="153"/>
    </row>
    <row r="555" spans="3:13">
      <c r="C555" s="150" t="s">
        <v>2</v>
      </c>
      <c r="M555" s="153"/>
    </row>
    <row r="556" spans="3:13">
      <c r="C556" s="150" t="s">
        <v>2</v>
      </c>
      <c r="M556" s="153"/>
    </row>
    <row r="557" spans="3:13">
      <c r="C557" s="150" t="s">
        <v>2</v>
      </c>
      <c r="M557" s="153"/>
    </row>
    <row r="558" spans="3:13">
      <c r="C558" s="150" t="s">
        <v>2</v>
      </c>
      <c r="M558" s="153"/>
    </row>
    <row r="559" spans="3:13">
      <c r="C559" s="150" t="s">
        <v>2</v>
      </c>
      <c r="M559" s="153"/>
    </row>
    <row r="560" spans="3:13">
      <c r="C560" s="150" t="s">
        <v>2</v>
      </c>
      <c r="M560" s="153"/>
    </row>
    <row r="561" spans="3:13">
      <c r="C561" s="150" t="s">
        <v>2</v>
      </c>
      <c r="M561" s="153"/>
    </row>
    <row r="562" spans="3:13">
      <c r="C562" s="150" t="s">
        <v>2</v>
      </c>
      <c r="M562" s="153"/>
    </row>
    <row r="563" spans="3:13">
      <c r="C563" s="150" t="s">
        <v>2</v>
      </c>
      <c r="M563" s="153"/>
    </row>
    <row r="564" spans="3:13">
      <c r="C564" s="150" t="s">
        <v>2</v>
      </c>
      <c r="M564" s="153"/>
    </row>
    <row r="565" spans="3:13">
      <c r="C565" s="150" t="s">
        <v>2</v>
      </c>
      <c r="M565" s="153"/>
    </row>
    <row r="566" spans="3:13">
      <c r="C566" s="150" t="s">
        <v>2</v>
      </c>
      <c r="M566" s="153"/>
    </row>
    <row r="567" spans="3:13">
      <c r="C567" s="150" t="s">
        <v>2</v>
      </c>
      <c r="M567" s="153"/>
    </row>
    <row r="568" spans="3:13">
      <c r="C568" s="150" t="s">
        <v>2</v>
      </c>
      <c r="M568" s="153"/>
    </row>
    <row r="569" spans="3:13">
      <c r="C569" s="150" t="s">
        <v>2</v>
      </c>
      <c r="M569" s="153"/>
    </row>
    <row r="570" spans="3:13">
      <c r="C570" s="150" t="s">
        <v>2</v>
      </c>
      <c r="M570" s="153"/>
    </row>
    <row r="571" spans="3:13">
      <c r="C571" s="150" t="s">
        <v>2</v>
      </c>
      <c r="M571" s="153"/>
    </row>
    <row r="572" spans="3:13">
      <c r="C572" s="150" t="s">
        <v>2</v>
      </c>
      <c r="M572" s="153"/>
    </row>
    <row r="573" spans="3:13">
      <c r="C573" s="150" t="s">
        <v>2</v>
      </c>
      <c r="M573" s="153"/>
    </row>
    <row r="574" spans="3:13">
      <c r="C574" s="150" t="s">
        <v>2</v>
      </c>
      <c r="M574" s="153"/>
    </row>
    <row r="575" spans="3:13">
      <c r="C575" s="150" t="s">
        <v>2</v>
      </c>
      <c r="M575" s="153"/>
    </row>
    <row r="576" spans="3:13">
      <c r="C576" s="150" t="s">
        <v>2</v>
      </c>
      <c r="M576" s="153"/>
    </row>
    <row r="577" spans="3:13">
      <c r="C577" s="150" t="s">
        <v>2</v>
      </c>
      <c r="M577" s="153"/>
    </row>
    <row r="578" spans="3:13">
      <c r="C578" s="150" t="s">
        <v>2</v>
      </c>
      <c r="M578" s="153"/>
    </row>
    <row r="579" spans="3:13">
      <c r="C579" s="150" t="s">
        <v>2</v>
      </c>
      <c r="M579" s="153"/>
    </row>
    <row r="580" spans="3:13">
      <c r="C580" s="150" t="s">
        <v>2</v>
      </c>
      <c r="M580" s="153"/>
    </row>
    <row r="581" spans="3:13">
      <c r="C581" s="150" t="s">
        <v>2</v>
      </c>
      <c r="M581" s="153"/>
    </row>
    <row r="582" spans="3:13">
      <c r="C582" s="150" t="s">
        <v>2</v>
      </c>
      <c r="M582" s="153"/>
    </row>
    <row r="583" spans="3:13">
      <c r="C583" s="150" t="s">
        <v>2</v>
      </c>
      <c r="M583" s="153"/>
    </row>
    <row r="584" spans="3:13">
      <c r="C584" s="150" t="s">
        <v>2</v>
      </c>
      <c r="M584" s="153"/>
    </row>
    <row r="585" spans="3:13">
      <c r="C585" s="150" t="s">
        <v>2</v>
      </c>
      <c r="M585" s="153"/>
    </row>
    <row r="586" spans="3:13">
      <c r="C586" s="150" t="s">
        <v>2</v>
      </c>
      <c r="M586" s="153"/>
    </row>
    <row r="587" spans="3:13">
      <c r="C587" s="150" t="s">
        <v>2</v>
      </c>
      <c r="M587" s="153"/>
    </row>
    <row r="588" spans="3:13">
      <c r="C588" s="150" t="s">
        <v>2</v>
      </c>
      <c r="M588" s="153"/>
    </row>
    <row r="589" spans="3:13">
      <c r="C589" s="150" t="s">
        <v>2</v>
      </c>
      <c r="M589" s="153"/>
    </row>
    <row r="590" spans="3:13">
      <c r="C590" s="150" t="s">
        <v>2</v>
      </c>
      <c r="M590" s="153"/>
    </row>
    <row r="591" spans="3:13">
      <c r="C591" s="150" t="s">
        <v>2</v>
      </c>
      <c r="M591" s="153"/>
    </row>
    <row r="592" spans="3:13">
      <c r="C592" s="150" t="s">
        <v>2</v>
      </c>
      <c r="M592" s="153"/>
    </row>
    <row r="593" spans="3:13">
      <c r="C593" s="150" t="s">
        <v>2</v>
      </c>
      <c r="M593" s="153"/>
    </row>
    <row r="594" spans="3:13">
      <c r="C594" s="150" t="s">
        <v>2</v>
      </c>
      <c r="M594" s="153"/>
    </row>
    <row r="595" spans="3:13">
      <c r="C595" s="150" t="s">
        <v>2</v>
      </c>
      <c r="M595" s="153"/>
    </row>
    <row r="596" spans="3:13">
      <c r="C596" s="150" t="s">
        <v>2</v>
      </c>
      <c r="M596" s="153"/>
    </row>
    <row r="597" spans="3:13">
      <c r="C597" s="150" t="s">
        <v>2</v>
      </c>
      <c r="M597" s="153"/>
    </row>
    <row r="598" spans="3:13">
      <c r="C598" s="150" t="s">
        <v>2</v>
      </c>
      <c r="M598" s="153"/>
    </row>
    <row r="599" spans="3:13">
      <c r="C599" s="150" t="s">
        <v>2</v>
      </c>
      <c r="M599" s="153"/>
    </row>
    <row r="600" spans="3:13">
      <c r="C600" s="150" t="s">
        <v>2</v>
      </c>
      <c r="M600" s="153"/>
    </row>
    <row r="601" spans="3:13">
      <c r="C601" s="150" t="s">
        <v>2</v>
      </c>
      <c r="M601" s="153"/>
    </row>
    <row r="602" spans="3:13">
      <c r="C602" s="150" t="s">
        <v>2</v>
      </c>
      <c r="M602" s="153"/>
    </row>
    <row r="603" spans="3:13">
      <c r="C603" s="150" t="s">
        <v>2</v>
      </c>
      <c r="M603" s="153"/>
    </row>
    <row r="604" spans="3:13">
      <c r="C604" s="150" t="s">
        <v>2</v>
      </c>
      <c r="M604" s="153"/>
    </row>
    <row r="605" spans="3:13">
      <c r="C605" s="150" t="s">
        <v>2</v>
      </c>
      <c r="M605" s="153"/>
    </row>
    <row r="606" spans="3:13">
      <c r="C606" s="150" t="s">
        <v>2</v>
      </c>
      <c r="M606" s="153"/>
    </row>
    <row r="607" spans="3:13">
      <c r="C607" s="150" t="s">
        <v>2</v>
      </c>
      <c r="M607" s="153"/>
    </row>
    <row r="608" spans="3:13">
      <c r="C608" s="150" t="s">
        <v>2</v>
      </c>
      <c r="M608" s="153"/>
    </row>
    <row r="609" spans="3:13">
      <c r="C609" s="150" t="s">
        <v>2</v>
      </c>
      <c r="M609" s="153"/>
    </row>
    <row r="610" spans="3:13">
      <c r="C610" s="150" t="s">
        <v>2</v>
      </c>
      <c r="M610" s="153"/>
    </row>
    <row r="611" spans="3:13">
      <c r="C611" s="150" t="s">
        <v>2</v>
      </c>
      <c r="M611" s="153"/>
    </row>
    <row r="612" spans="3:13">
      <c r="C612" s="150" t="s">
        <v>2</v>
      </c>
      <c r="M612" s="153"/>
    </row>
    <row r="613" spans="3:13">
      <c r="C613" s="150" t="s">
        <v>2</v>
      </c>
      <c r="M613" s="153"/>
    </row>
    <row r="614" spans="3:13">
      <c r="C614" s="150" t="s">
        <v>2</v>
      </c>
      <c r="M614" s="153"/>
    </row>
    <row r="615" spans="3:13">
      <c r="C615" s="150" t="s">
        <v>2</v>
      </c>
      <c r="M615" s="153"/>
    </row>
    <row r="616" spans="3:13">
      <c r="C616" s="150" t="s">
        <v>2</v>
      </c>
      <c r="M616" s="153"/>
    </row>
    <row r="617" spans="3:13">
      <c r="C617" s="150" t="s">
        <v>2</v>
      </c>
      <c r="M617" s="153"/>
    </row>
    <row r="618" spans="3:13">
      <c r="C618" s="150" t="s">
        <v>2</v>
      </c>
      <c r="M618" s="153"/>
    </row>
    <row r="619" spans="3:13">
      <c r="C619" s="150" t="s">
        <v>2</v>
      </c>
      <c r="M619" s="153"/>
    </row>
    <row r="620" spans="3:13">
      <c r="C620" s="150" t="s">
        <v>2</v>
      </c>
      <c r="M620" s="153"/>
    </row>
    <row r="621" spans="3:13">
      <c r="C621" s="150" t="s">
        <v>2</v>
      </c>
      <c r="M621" s="153"/>
    </row>
    <row r="622" spans="3:13">
      <c r="C622" s="150" t="s">
        <v>2</v>
      </c>
      <c r="M622" s="153"/>
    </row>
    <row r="623" spans="3:13">
      <c r="C623" s="150" t="s">
        <v>2</v>
      </c>
      <c r="M623" s="153"/>
    </row>
    <row r="624" spans="3:13">
      <c r="C624" s="150" t="s">
        <v>2</v>
      </c>
      <c r="M624" s="153"/>
    </row>
    <row r="625" spans="3:13">
      <c r="C625" s="150" t="s">
        <v>2</v>
      </c>
      <c r="M625" s="153"/>
    </row>
    <row r="626" spans="3:13">
      <c r="C626" s="150" t="s">
        <v>2</v>
      </c>
      <c r="M626" s="153"/>
    </row>
    <row r="627" spans="3:13">
      <c r="C627" s="150" t="s">
        <v>2</v>
      </c>
      <c r="M627" s="153"/>
    </row>
    <row r="628" spans="3:13">
      <c r="C628" s="150" t="s">
        <v>2</v>
      </c>
      <c r="M628" s="153"/>
    </row>
    <row r="629" spans="3:13">
      <c r="C629" s="150" t="s">
        <v>2</v>
      </c>
      <c r="M629" s="153"/>
    </row>
    <row r="630" spans="3:13">
      <c r="C630" s="150" t="s">
        <v>2</v>
      </c>
      <c r="M630" s="153"/>
    </row>
    <row r="631" spans="3:13">
      <c r="C631" s="150" t="s">
        <v>2</v>
      </c>
      <c r="M631" s="153"/>
    </row>
    <row r="632" spans="3:13">
      <c r="C632" s="150" t="s">
        <v>2</v>
      </c>
      <c r="M632" s="153"/>
    </row>
    <row r="633" spans="3:13">
      <c r="C633" s="150" t="s">
        <v>2</v>
      </c>
      <c r="M633" s="153"/>
    </row>
    <row r="634" spans="3:13">
      <c r="C634" s="150" t="s">
        <v>2</v>
      </c>
      <c r="M634" s="153"/>
    </row>
    <row r="635" spans="3:13">
      <c r="C635" s="150" t="s">
        <v>2</v>
      </c>
      <c r="M635" s="153"/>
    </row>
    <row r="636" spans="3:13">
      <c r="C636" s="150" t="s">
        <v>2</v>
      </c>
      <c r="M636" s="153"/>
    </row>
    <row r="637" spans="3:13">
      <c r="C637" s="150" t="s">
        <v>2</v>
      </c>
      <c r="M637" s="153"/>
    </row>
    <row r="638" spans="3:13">
      <c r="C638" s="150" t="s">
        <v>2</v>
      </c>
      <c r="M638" s="153"/>
    </row>
    <row r="639" spans="3:13">
      <c r="C639" s="150" t="s">
        <v>2</v>
      </c>
      <c r="M639" s="153"/>
    </row>
    <row r="640" spans="3:13">
      <c r="C640" s="150" t="s">
        <v>2</v>
      </c>
      <c r="M640" s="153"/>
    </row>
    <row r="641" spans="3:13">
      <c r="C641" s="150" t="s">
        <v>2</v>
      </c>
      <c r="M641" s="153"/>
    </row>
    <row r="642" spans="3:13">
      <c r="C642" s="150" t="s">
        <v>2</v>
      </c>
      <c r="M642" s="153"/>
    </row>
    <row r="643" spans="3:13">
      <c r="C643" s="150" t="s">
        <v>2</v>
      </c>
      <c r="M643" s="153"/>
    </row>
    <row r="644" spans="3:13">
      <c r="C644" s="150" t="s">
        <v>2</v>
      </c>
      <c r="M644" s="153"/>
    </row>
    <row r="645" spans="3:13">
      <c r="C645" s="150" t="s">
        <v>2</v>
      </c>
      <c r="M645" s="153"/>
    </row>
    <row r="646" spans="3:13">
      <c r="C646" s="150" t="s">
        <v>2</v>
      </c>
      <c r="M646" s="153"/>
    </row>
    <row r="647" spans="3:13">
      <c r="C647" s="150" t="s">
        <v>2</v>
      </c>
      <c r="M647" s="153"/>
    </row>
    <row r="648" spans="3:13">
      <c r="C648" s="150" t="s">
        <v>2</v>
      </c>
      <c r="M648" s="153"/>
    </row>
    <row r="649" spans="3:13">
      <c r="C649" s="150" t="s">
        <v>2</v>
      </c>
      <c r="M649" s="153"/>
    </row>
    <row r="650" spans="3:13">
      <c r="C650" s="150" t="s">
        <v>2</v>
      </c>
      <c r="M650" s="153"/>
    </row>
    <row r="651" spans="3:13">
      <c r="C651" s="150" t="s">
        <v>2</v>
      </c>
      <c r="M651" s="153"/>
    </row>
    <row r="652" spans="3:13">
      <c r="C652" s="150" t="s">
        <v>2</v>
      </c>
      <c r="M652" s="153"/>
    </row>
    <row r="653" spans="3:13">
      <c r="C653" s="150" t="s">
        <v>2</v>
      </c>
    </row>
    <row r="654" spans="3:13">
      <c r="C654" s="150" t="s">
        <v>2</v>
      </c>
    </row>
    <row r="655" spans="3:13">
      <c r="C655" s="150" t="s">
        <v>2</v>
      </c>
    </row>
    <row r="656" spans="3:13">
      <c r="C656" s="150" t="s">
        <v>2</v>
      </c>
    </row>
    <row r="657" spans="3:3">
      <c r="C657" s="150" t="s">
        <v>2</v>
      </c>
    </row>
    <row r="658" spans="3:3">
      <c r="C658" s="150" t="s">
        <v>2</v>
      </c>
    </row>
    <row r="659" spans="3:3">
      <c r="C659" s="150" t="s">
        <v>2</v>
      </c>
    </row>
    <row r="660" spans="3:3">
      <c r="C660" s="150" t="s">
        <v>2</v>
      </c>
    </row>
    <row r="661" spans="3:3">
      <c r="C661" s="150" t="s">
        <v>2</v>
      </c>
    </row>
    <row r="662" spans="3:3">
      <c r="C662" s="150" t="s">
        <v>2</v>
      </c>
    </row>
    <row r="663" spans="3:3">
      <c r="C663" s="150" t="s">
        <v>2</v>
      </c>
    </row>
    <row r="664" spans="3:3">
      <c r="C664" s="150" t="s">
        <v>2</v>
      </c>
    </row>
    <row r="665" spans="3:3">
      <c r="C665" s="150" t="s">
        <v>2</v>
      </c>
    </row>
    <row r="666" spans="3:3">
      <c r="C666" s="150" t="s">
        <v>2</v>
      </c>
    </row>
    <row r="667" spans="3:3">
      <c r="C667" s="150" t="s">
        <v>2</v>
      </c>
    </row>
    <row r="668" spans="3:3">
      <c r="C668" s="150" t="s">
        <v>2</v>
      </c>
    </row>
    <row r="669" spans="3:3">
      <c r="C669" s="150" t="s">
        <v>2</v>
      </c>
    </row>
    <row r="670" spans="3:3">
      <c r="C670" s="150" t="s">
        <v>2</v>
      </c>
    </row>
    <row r="671" spans="3:3">
      <c r="C671" s="150" t="s">
        <v>2</v>
      </c>
    </row>
    <row r="672" spans="3:3">
      <c r="C672" s="150" t="s">
        <v>2</v>
      </c>
    </row>
    <row r="673" spans="3:3">
      <c r="C673" s="150" t="s">
        <v>2</v>
      </c>
    </row>
    <row r="674" spans="3:3">
      <c r="C674" s="150" t="s">
        <v>2</v>
      </c>
    </row>
    <row r="675" spans="3:3">
      <c r="C675" s="150" t="s">
        <v>2</v>
      </c>
    </row>
    <row r="676" spans="3:3">
      <c r="C676" s="150" t="s">
        <v>2</v>
      </c>
    </row>
    <row r="677" spans="3:3">
      <c r="C677" s="150" t="s">
        <v>2</v>
      </c>
    </row>
    <row r="678" spans="3:3">
      <c r="C678" s="150" t="s">
        <v>2</v>
      </c>
    </row>
    <row r="679" spans="3:3">
      <c r="C679" s="150" t="s">
        <v>2</v>
      </c>
    </row>
    <row r="680" spans="3:3">
      <c r="C680" s="150" t="s">
        <v>2</v>
      </c>
    </row>
    <row r="681" spans="3:3">
      <c r="C681" s="150" t="s">
        <v>2</v>
      </c>
    </row>
    <row r="682" spans="3:3">
      <c r="C682" s="150" t="s">
        <v>2</v>
      </c>
    </row>
    <row r="683" spans="3:3">
      <c r="C683" s="150" t="s">
        <v>2</v>
      </c>
    </row>
    <row r="684" spans="3:3">
      <c r="C684" s="150" t="s">
        <v>2</v>
      </c>
    </row>
    <row r="685" spans="3:3">
      <c r="C685" s="150" t="s">
        <v>2</v>
      </c>
    </row>
    <row r="686" spans="3:3">
      <c r="C686" s="150" t="s">
        <v>2</v>
      </c>
    </row>
    <row r="687" spans="3:3">
      <c r="C687" s="150" t="s">
        <v>2</v>
      </c>
    </row>
    <row r="688" spans="3:3">
      <c r="C688" s="150" t="s">
        <v>2</v>
      </c>
    </row>
    <row r="689" spans="3:3">
      <c r="C689" s="150" t="s">
        <v>2</v>
      </c>
    </row>
    <row r="690" spans="3:3">
      <c r="C690" s="150" t="s">
        <v>2</v>
      </c>
    </row>
    <row r="691" spans="3:3">
      <c r="C691" s="150" t="s">
        <v>2</v>
      </c>
    </row>
    <row r="692" spans="3:3">
      <c r="C692" s="150" t="s">
        <v>2</v>
      </c>
    </row>
    <row r="693" spans="3:3">
      <c r="C693" s="150" t="s">
        <v>2</v>
      </c>
    </row>
    <row r="694" spans="3:3">
      <c r="C694" s="150" t="s">
        <v>2</v>
      </c>
    </row>
    <row r="695" spans="3:3">
      <c r="C695" s="150" t="s">
        <v>2</v>
      </c>
    </row>
    <row r="696" spans="3:3">
      <c r="C696" s="150" t="s">
        <v>2</v>
      </c>
    </row>
    <row r="697" spans="3:3">
      <c r="C697" s="150" t="s">
        <v>2</v>
      </c>
    </row>
    <row r="698" spans="3:3">
      <c r="C698" s="150" t="s">
        <v>2</v>
      </c>
    </row>
    <row r="699" spans="3:3">
      <c r="C699" s="150" t="s">
        <v>2</v>
      </c>
    </row>
    <row r="700" spans="3:3">
      <c r="C700" s="150" t="s">
        <v>2</v>
      </c>
    </row>
    <row r="701" spans="3:3">
      <c r="C701" s="150" t="s">
        <v>2</v>
      </c>
    </row>
    <row r="702" spans="3:3">
      <c r="C702" s="150" t="s">
        <v>2</v>
      </c>
    </row>
    <row r="703" spans="3:3">
      <c r="C703" s="150" t="s">
        <v>2</v>
      </c>
    </row>
    <row r="704" spans="3:3">
      <c r="C704" s="150" t="s">
        <v>2</v>
      </c>
    </row>
    <row r="705" spans="3:3">
      <c r="C705" s="150" t="s">
        <v>2</v>
      </c>
    </row>
    <row r="706" spans="3:3">
      <c r="C706" s="150" t="s">
        <v>2</v>
      </c>
    </row>
    <row r="707" spans="3:3">
      <c r="C707" s="150" t="s">
        <v>2</v>
      </c>
    </row>
    <row r="708" spans="3:3">
      <c r="C708" s="150" t="s">
        <v>2</v>
      </c>
    </row>
    <row r="709" spans="3:3">
      <c r="C709" s="150" t="s">
        <v>2</v>
      </c>
    </row>
    <row r="710" spans="3:3">
      <c r="C710" s="150" t="s">
        <v>2</v>
      </c>
    </row>
    <row r="711" spans="3:3">
      <c r="C711" s="150" t="s">
        <v>2</v>
      </c>
    </row>
    <row r="712" spans="3:3">
      <c r="C712" s="150" t="s">
        <v>2</v>
      </c>
    </row>
    <row r="713" spans="3:3">
      <c r="C713" s="150" t="s">
        <v>2</v>
      </c>
    </row>
    <row r="714" spans="3:3">
      <c r="C714" s="150" t="s">
        <v>2</v>
      </c>
    </row>
    <row r="715" spans="3:3">
      <c r="C715" s="150" t="s">
        <v>2</v>
      </c>
    </row>
    <row r="716" spans="3:3">
      <c r="C716" s="150" t="s">
        <v>2</v>
      </c>
    </row>
    <row r="717" spans="3:3">
      <c r="C717" s="150" t="s">
        <v>2</v>
      </c>
    </row>
    <row r="718" spans="3:3">
      <c r="C718" s="150" t="s">
        <v>2</v>
      </c>
    </row>
    <row r="719" spans="3:3">
      <c r="C719" s="150" t="s">
        <v>2</v>
      </c>
    </row>
    <row r="720" spans="3:3">
      <c r="C720" s="150" t="s">
        <v>2</v>
      </c>
    </row>
    <row r="721" spans="3:3">
      <c r="C721" s="150" t="s">
        <v>2</v>
      </c>
    </row>
    <row r="722" spans="3:3">
      <c r="C722" s="150" t="s">
        <v>2</v>
      </c>
    </row>
    <row r="723" spans="3:3">
      <c r="C723" s="150" t="s">
        <v>2</v>
      </c>
    </row>
    <row r="724" spans="3:3">
      <c r="C724" s="150" t="s">
        <v>2</v>
      </c>
    </row>
    <row r="725" spans="3:3">
      <c r="C725" s="150" t="s">
        <v>2</v>
      </c>
    </row>
    <row r="726" spans="3:3">
      <c r="C726" s="150" t="s">
        <v>2</v>
      </c>
    </row>
    <row r="727" spans="3:3">
      <c r="C727" s="150" t="s">
        <v>2</v>
      </c>
    </row>
    <row r="728" spans="3:3">
      <c r="C728" s="150" t="s">
        <v>2</v>
      </c>
    </row>
    <row r="729" spans="3:3">
      <c r="C729" s="150" t="s">
        <v>2</v>
      </c>
    </row>
    <row r="730" spans="3:3">
      <c r="C730" s="150" t="s">
        <v>2</v>
      </c>
    </row>
    <row r="731" spans="3:3">
      <c r="C731" s="150" t="s">
        <v>2</v>
      </c>
    </row>
    <row r="732" spans="3:3">
      <c r="C732" s="150" t="s">
        <v>2</v>
      </c>
    </row>
    <row r="733" spans="3:3">
      <c r="C733" s="150" t="s">
        <v>2</v>
      </c>
    </row>
    <row r="734" spans="3:3">
      <c r="C734" s="150" t="s">
        <v>2</v>
      </c>
    </row>
    <row r="735" spans="3:3">
      <c r="C735" s="150" t="s">
        <v>2</v>
      </c>
    </row>
    <row r="736" spans="3:3">
      <c r="C736" s="150" t="s">
        <v>2</v>
      </c>
    </row>
    <row r="737" spans="3:3">
      <c r="C737" s="150" t="s">
        <v>2</v>
      </c>
    </row>
    <row r="738" spans="3:3">
      <c r="C738" s="150" t="s">
        <v>2</v>
      </c>
    </row>
    <row r="739" spans="3:3">
      <c r="C739" s="150" t="s">
        <v>2</v>
      </c>
    </row>
    <row r="740" spans="3:3">
      <c r="C740" s="150" t="s">
        <v>2</v>
      </c>
    </row>
    <row r="741" spans="3:3">
      <c r="C741" s="150" t="s">
        <v>2</v>
      </c>
    </row>
    <row r="742" spans="3:3">
      <c r="C742" s="150" t="s">
        <v>2</v>
      </c>
    </row>
    <row r="743" spans="3:3">
      <c r="C743" s="150" t="s">
        <v>2</v>
      </c>
    </row>
    <row r="744" spans="3:3">
      <c r="C744" s="150" t="s">
        <v>2</v>
      </c>
    </row>
    <row r="745" spans="3:3">
      <c r="C745" s="150" t="s">
        <v>2</v>
      </c>
    </row>
    <row r="746" spans="3:3">
      <c r="C746" s="150" t="s">
        <v>2</v>
      </c>
    </row>
    <row r="747" spans="3:3">
      <c r="C747" s="150" t="s">
        <v>2</v>
      </c>
    </row>
    <row r="748" spans="3:3">
      <c r="C748" s="150" t="s">
        <v>2</v>
      </c>
    </row>
    <row r="749" spans="3:3">
      <c r="C749" s="150" t="s">
        <v>2</v>
      </c>
    </row>
    <row r="750" spans="3:3">
      <c r="C750" s="150" t="s">
        <v>2</v>
      </c>
    </row>
    <row r="751" spans="3:3">
      <c r="C751" s="150" t="s">
        <v>2</v>
      </c>
    </row>
    <row r="752" spans="3:3">
      <c r="C752" s="150" t="s">
        <v>2</v>
      </c>
    </row>
    <row r="753" spans="3:3">
      <c r="C753" s="150" t="s">
        <v>2</v>
      </c>
    </row>
    <row r="754" spans="3:3">
      <c r="C754" s="150" t="s">
        <v>2</v>
      </c>
    </row>
    <row r="755" spans="3:3">
      <c r="C755" s="150" t="s">
        <v>2</v>
      </c>
    </row>
    <row r="756" spans="3:3">
      <c r="C756" s="150" t="s">
        <v>2</v>
      </c>
    </row>
    <row r="757" spans="3:3">
      <c r="C757" s="150" t="s">
        <v>2</v>
      </c>
    </row>
    <row r="758" spans="3:3">
      <c r="C758" s="150" t="s">
        <v>2</v>
      </c>
    </row>
    <row r="759" spans="3:3">
      <c r="C759" s="150" t="s">
        <v>2</v>
      </c>
    </row>
    <row r="760" spans="3:3">
      <c r="C760" s="150" t="s">
        <v>2</v>
      </c>
    </row>
    <row r="761" spans="3:3">
      <c r="C761" s="150" t="s">
        <v>2</v>
      </c>
    </row>
    <row r="762" spans="3:3">
      <c r="C762" s="150" t="s">
        <v>2</v>
      </c>
    </row>
    <row r="763" spans="3:3">
      <c r="C763" s="150" t="s">
        <v>2</v>
      </c>
    </row>
    <row r="764" spans="3:3">
      <c r="C764" s="150" t="s">
        <v>2</v>
      </c>
    </row>
    <row r="765" spans="3:3">
      <c r="C765" s="150" t="s">
        <v>2</v>
      </c>
    </row>
    <row r="766" spans="3:3">
      <c r="C766" s="150" t="s">
        <v>2</v>
      </c>
    </row>
    <row r="767" spans="3:3">
      <c r="C767" s="150" t="s">
        <v>2</v>
      </c>
    </row>
    <row r="768" spans="3:3">
      <c r="C768" s="150" t="s">
        <v>2</v>
      </c>
    </row>
    <row r="769" spans="3:3">
      <c r="C769" s="150" t="s">
        <v>2</v>
      </c>
    </row>
    <row r="770" spans="3:3">
      <c r="C770" s="150" t="s">
        <v>2</v>
      </c>
    </row>
    <row r="771" spans="3:3">
      <c r="C771" s="150" t="s">
        <v>2</v>
      </c>
    </row>
    <row r="772" spans="3:3">
      <c r="C772" s="150" t="s">
        <v>2</v>
      </c>
    </row>
    <row r="773" spans="3:3">
      <c r="C773" s="150" t="s">
        <v>2</v>
      </c>
    </row>
    <row r="774" spans="3:3">
      <c r="C774" s="150" t="s">
        <v>2</v>
      </c>
    </row>
    <row r="775" spans="3:3">
      <c r="C775" s="150" t="s">
        <v>2</v>
      </c>
    </row>
    <row r="776" spans="3:3">
      <c r="C776" s="150" t="s">
        <v>2</v>
      </c>
    </row>
    <row r="777" spans="3:3">
      <c r="C777" s="150" t="s">
        <v>2</v>
      </c>
    </row>
    <row r="778" spans="3:3">
      <c r="C778" s="150" t="s">
        <v>2</v>
      </c>
    </row>
    <row r="779" spans="3:3">
      <c r="C779" s="150" t="s">
        <v>2</v>
      </c>
    </row>
    <row r="780" spans="3:3">
      <c r="C780" s="150" t="s">
        <v>2</v>
      </c>
    </row>
    <row r="781" spans="3:3">
      <c r="C781" s="150" t="s">
        <v>2</v>
      </c>
    </row>
    <row r="782" spans="3:3">
      <c r="C782" s="150" t="s">
        <v>2</v>
      </c>
    </row>
    <row r="783" spans="3:3">
      <c r="C783" s="150" t="s">
        <v>2</v>
      </c>
    </row>
    <row r="784" spans="3:3">
      <c r="C784" s="150" t="s">
        <v>2</v>
      </c>
    </row>
    <row r="785" spans="3:3">
      <c r="C785" s="150" t="s">
        <v>2</v>
      </c>
    </row>
    <row r="786" spans="3:3">
      <c r="C786" s="150" t="s">
        <v>2</v>
      </c>
    </row>
    <row r="787" spans="3:3">
      <c r="C787" s="150" t="s">
        <v>2</v>
      </c>
    </row>
    <row r="788" spans="3:3">
      <c r="C788" s="150" t="s">
        <v>2</v>
      </c>
    </row>
    <row r="789" spans="3:3">
      <c r="C789" s="150" t="s">
        <v>2</v>
      </c>
    </row>
    <row r="790" spans="3:3">
      <c r="C790" s="150" t="s">
        <v>2</v>
      </c>
    </row>
    <row r="791" spans="3:3">
      <c r="C791" s="150" t="s">
        <v>2</v>
      </c>
    </row>
    <row r="792" spans="3:3">
      <c r="C792" s="150" t="s">
        <v>2</v>
      </c>
    </row>
    <row r="793" spans="3:3">
      <c r="C793" s="150" t="s">
        <v>2</v>
      </c>
    </row>
    <row r="794" spans="3:3">
      <c r="C794" s="150" t="s">
        <v>2</v>
      </c>
    </row>
    <row r="795" spans="3:3">
      <c r="C795" s="150" t="s">
        <v>2</v>
      </c>
    </row>
    <row r="796" spans="3:3">
      <c r="C796" s="150" t="s">
        <v>2</v>
      </c>
    </row>
    <row r="797" spans="3:3">
      <c r="C797" s="150" t="s">
        <v>2</v>
      </c>
    </row>
    <row r="798" spans="3:3">
      <c r="C798" s="150" t="s">
        <v>2</v>
      </c>
    </row>
    <row r="799" spans="3:3">
      <c r="C799" s="150" t="s">
        <v>2</v>
      </c>
    </row>
    <row r="800" spans="3:3">
      <c r="C800" s="150" t="s">
        <v>2</v>
      </c>
    </row>
    <row r="801" spans="3:3">
      <c r="C801" s="150" t="s">
        <v>2</v>
      </c>
    </row>
    <row r="802" spans="3:3">
      <c r="C802" s="150" t="s">
        <v>2</v>
      </c>
    </row>
    <row r="803" spans="3:3">
      <c r="C803" s="150" t="s">
        <v>2</v>
      </c>
    </row>
    <row r="804" spans="3:3">
      <c r="C804" s="150" t="s">
        <v>2</v>
      </c>
    </row>
    <row r="805" spans="3:3">
      <c r="C805" s="150" t="s">
        <v>2</v>
      </c>
    </row>
    <row r="806" spans="3:3">
      <c r="C806" s="150" t="s">
        <v>2</v>
      </c>
    </row>
    <row r="807" spans="3:3">
      <c r="C807" s="150" t="s">
        <v>2</v>
      </c>
    </row>
    <row r="808" spans="3:3">
      <c r="C808" s="150" t="s">
        <v>2</v>
      </c>
    </row>
    <row r="809" spans="3:3">
      <c r="C809" s="150" t="s">
        <v>2</v>
      </c>
    </row>
    <row r="810" spans="3:3">
      <c r="C810" s="150" t="s">
        <v>2</v>
      </c>
    </row>
    <row r="811" spans="3:3">
      <c r="C811" s="150" t="s">
        <v>2</v>
      </c>
    </row>
    <row r="812" spans="3:3">
      <c r="C812" s="150" t="s">
        <v>2</v>
      </c>
    </row>
    <row r="813" spans="3:3">
      <c r="C813" s="150" t="s">
        <v>2</v>
      </c>
    </row>
    <row r="814" spans="3:3">
      <c r="C814" s="150" t="s">
        <v>2</v>
      </c>
    </row>
    <row r="815" spans="3:3">
      <c r="C815" s="150" t="s">
        <v>2</v>
      </c>
    </row>
    <row r="816" spans="3:3">
      <c r="C816" s="150" t="s">
        <v>2</v>
      </c>
    </row>
    <row r="817" spans="3:3">
      <c r="C817" s="150" t="s">
        <v>2</v>
      </c>
    </row>
    <row r="818" spans="3:3">
      <c r="C818" s="150" t="s">
        <v>2</v>
      </c>
    </row>
    <row r="819" spans="3:3">
      <c r="C819" s="150" t="s">
        <v>2</v>
      </c>
    </row>
    <row r="820" spans="3:3">
      <c r="C820" s="150" t="s">
        <v>2</v>
      </c>
    </row>
    <row r="821" spans="3:3">
      <c r="C821" s="150" t="s">
        <v>2</v>
      </c>
    </row>
    <row r="822" spans="3:3">
      <c r="C822" s="150" t="s">
        <v>2</v>
      </c>
    </row>
    <row r="823" spans="3:3">
      <c r="C823" s="150" t="s">
        <v>2</v>
      </c>
    </row>
    <row r="824" spans="3:3">
      <c r="C824" s="150" t="s">
        <v>2</v>
      </c>
    </row>
    <row r="825" spans="3:3">
      <c r="C825" s="150" t="s">
        <v>2</v>
      </c>
    </row>
    <row r="826" spans="3:3">
      <c r="C826" s="150" t="s">
        <v>2</v>
      </c>
    </row>
    <row r="827" spans="3:3">
      <c r="C827" s="150" t="s">
        <v>2</v>
      </c>
    </row>
    <row r="828" spans="3:3">
      <c r="C828" s="150" t="s">
        <v>2</v>
      </c>
    </row>
    <row r="829" spans="3:3">
      <c r="C829" s="150" t="s">
        <v>2</v>
      </c>
    </row>
    <row r="830" spans="3:3">
      <c r="C830" s="150" t="s">
        <v>2</v>
      </c>
    </row>
    <row r="831" spans="3:3">
      <c r="C831" s="150" t="s">
        <v>2</v>
      </c>
    </row>
    <row r="832" spans="3:3">
      <c r="C832" s="150" t="s">
        <v>2</v>
      </c>
    </row>
    <row r="833" spans="3:3">
      <c r="C833" s="150" t="s">
        <v>2</v>
      </c>
    </row>
    <row r="834" spans="3:3">
      <c r="C834" s="150" t="s">
        <v>2</v>
      </c>
    </row>
    <row r="835" spans="3:3">
      <c r="C835" s="150" t="s">
        <v>2</v>
      </c>
    </row>
    <row r="836" spans="3:3">
      <c r="C836" s="150" t="s">
        <v>2</v>
      </c>
    </row>
    <row r="837" spans="3:3">
      <c r="C837" s="150" t="s">
        <v>2</v>
      </c>
    </row>
    <row r="838" spans="3:3">
      <c r="C838" s="150" t="s">
        <v>2</v>
      </c>
    </row>
    <row r="839" spans="3:3">
      <c r="C839" s="150" t="s">
        <v>2</v>
      </c>
    </row>
    <row r="840" spans="3:3">
      <c r="C840" s="150" t="s">
        <v>2</v>
      </c>
    </row>
    <row r="841" spans="3:3">
      <c r="C841" s="150" t="s">
        <v>2</v>
      </c>
    </row>
    <row r="842" spans="3:3">
      <c r="C842" s="150" t="s">
        <v>2</v>
      </c>
    </row>
    <row r="843" spans="3:3">
      <c r="C843" s="150" t="s">
        <v>2</v>
      </c>
    </row>
    <row r="844" spans="3:3">
      <c r="C844" s="150" t="s">
        <v>2</v>
      </c>
    </row>
    <row r="845" spans="3:3">
      <c r="C845" s="150" t="s">
        <v>2</v>
      </c>
    </row>
    <row r="846" spans="3:3">
      <c r="C846" s="150" t="s">
        <v>2</v>
      </c>
    </row>
    <row r="847" spans="3:3">
      <c r="C847" s="150" t="s">
        <v>2</v>
      </c>
    </row>
    <row r="848" spans="3:3">
      <c r="C848" s="150" t="s">
        <v>2</v>
      </c>
    </row>
    <row r="849" spans="3:3">
      <c r="C849" s="150" t="s">
        <v>2</v>
      </c>
    </row>
    <row r="850" spans="3:3">
      <c r="C850" s="150" t="s">
        <v>2</v>
      </c>
    </row>
    <row r="851" spans="3:3">
      <c r="C851" s="150" t="s">
        <v>2</v>
      </c>
    </row>
    <row r="852" spans="3:3">
      <c r="C852" s="150" t="s">
        <v>2</v>
      </c>
    </row>
    <row r="853" spans="3:3">
      <c r="C853" s="150" t="s">
        <v>2</v>
      </c>
    </row>
    <row r="854" spans="3:3">
      <c r="C854" s="150" t="s">
        <v>2</v>
      </c>
    </row>
    <row r="855" spans="3:3">
      <c r="C855" s="150" t="s">
        <v>2</v>
      </c>
    </row>
    <row r="856" spans="3:3">
      <c r="C856" s="150" t="s">
        <v>2</v>
      </c>
    </row>
    <row r="857" spans="3:3">
      <c r="C857" s="150" t="s">
        <v>2</v>
      </c>
    </row>
    <row r="858" spans="3:3">
      <c r="C858" s="150" t="s">
        <v>2</v>
      </c>
    </row>
    <row r="859" spans="3:3">
      <c r="C859" s="150" t="s">
        <v>2</v>
      </c>
    </row>
    <row r="860" spans="3:3">
      <c r="C860" s="150" t="s">
        <v>2</v>
      </c>
    </row>
    <row r="861" spans="3:3">
      <c r="C861" s="150" t="s">
        <v>2</v>
      </c>
    </row>
    <row r="862" spans="3:3">
      <c r="C862" s="150" t="s">
        <v>2</v>
      </c>
    </row>
    <row r="863" spans="3:3">
      <c r="C863" s="150" t="s">
        <v>2</v>
      </c>
    </row>
    <row r="864" spans="3:3">
      <c r="C864" s="150" t="s">
        <v>2</v>
      </c>
    </row>
    <row r="865" spans="3:3">
      <c r="C865" s="150" t="s">
        <v>2</v>
      </c>
    </row>
    <row r="866" spans="3:3">
      <c r="C866" s="150" t="s">
        <v>2</v>
      </c>
    </row>
    <row r="867" spans="3:3">
      <c r="C867" s="150" t="s">
        <v>2</v>
      </c>
    </row>
    <row r="868" spans="3:3">
      <c r="C868" s="150" t="s">
        <v>2</v>
      </c>
    </row>
    <row r="869" spans="3:3">
      <c r="C869" s="150" t="s">
        <v>2</v>
      </c>
    </row>
    <row r="870" spans="3:3">
      <c r="C870" s="150" t="s">
        <v>2</v>
      </c>
    </row>
    <row r="871" spans="3:3">
      <c r="C871" s="150" t="s">
        <v>2</v>
      </c>
    </row>
    <row r="872" spans="3:3">
      <c r="C872" s="150" t="s">
        <v>2</v>
      </c>
    </row>
    <row r="873" spans="3:3">
      <c r="C873" s="150" t="s">
        <v>2</v>
      </c>
    </row>
    <row r="874" spans="3:3">
      <c r="C874" s="150" t="s">
        <v>2</v>
      </c>
    </row>
    <row r="875" spans="3:3">
      <c r="C875" s="150" t="s">
        <v>2</v>
      </c>
    </row>
    <row r="876" spans="3:3">
      <c r="C876" s="150" t="s">
        <v>2</v>
      </c>
    </row>
    <row r="877" spans="3:3">
      <c r="C877" s="150" t="s">
        <v>2</v>
      </c>
    </row>
    <row r="878" spans="3:3">
      <c r="C878" s="150" t="s">
        <v>2</v>
      </c>
    </row>
    <row r="879" spans="3:3">
      <c r="C879" s="150" t="s">
        <v>2</v>
      </c>
    </row>
    <row r="880" spans="3:3">
      <c r="C880" s="150" t="s">
        <v>2</v>
      </c>
    </row>
    <row r="881" spans="3:3">
      <c r="C881" s="150" t="s">
        <v>2</v>
      </c>
    </row>
    <row r="882" spans="3:3">
      <c r="C882" s="150" t="s">
        <v>2</v>
      </c>
    </row>
    <row r="883" spans="3:3">
      <c r="C883" s="150" t="s">
        <v>2</v>
      </c>
    </row>
    <row r="884" spans="3:3">
      <c r="C884" s="150" t="s">
        <v>2</v>
      </c>
    </row>
    <row r="885" spans="3:3">
      <c r="C885" s="150" t="s">
        <v>2</v>
      </c>
    </row>
    <row r="886" spans="3:3">
      <c r="C886" s="150" t="s">
        <v>2</v>
      </c>
    </row>
    <row r="887" spans="3:3">
      <c r="C887" s="150" t="s">
        <v>2</v>
      </c>
    </row>
    <row r="888" spans="3:3">
      <c r="C888" s="150" t="s">
        <v>2</v>
      </c>
    </row>
    <row r="889" spans="3:3">
      <c r="C889" s="150" t="s">
        <v>2</v>
      </c>
    </row>
    <row r="890" spans="3:3">
      <c r="C890" s="150" t="s">
        <v>2</v>
      </c>
    </row>
    <row r="891" spans="3:3">
      <c r="C891" s="150" t="s">
        <v>2</v>
      </c>
    </row>
    <row r="892" spans="3:3">
      <c r="C892" s="150" t="s">
        <v>2</v>
      </c>
    </row>
    <row r="893" spans="3:3">
      <c r="C893" s="150" t="s">
        <v>2</v>
      </c>
    </row>
    <row r="894" spans="3:3">
      <c r="C894" s="150" t="s">
        <v>2</v>
      </c>
    </row>
    <row r="895" spans="3:3">
      <c r="C895" s="150" t="s">
        <v>2</v>
      </c>
    </row>
    <row r="896" spans="3:3">
      <c r="C896" s="150" t="s">
        <v>2</v>
      </c>
    </row>
    <row r="897" spans="3:3">
      <c r="C897" s="150" t="s">
        <v>2</v>
      </c>
    </row>
    <row r="898" spans="3:3">
      <c r="C898" s="150" t="s">
        <v>2</v>
      </c>
    </row>
    <row r="899" spans="3:3">
      <c r="C899" s="150" t="s">
        <v>2</v>
      </c>
    </row>
    <row r="900" spans="3:3">
      <c r="C900" s="150" t="s">
        <v>2</v>
      </c>
    </row>
    <row r="901" spans="3:3">
      <c r="C901" s="150" t="s">
        <v>2</v>
      </c>
    </row>
    <row r="902" spans="3:3">
      <c r="C902" s="150" t="s">
        <v>2</v>
      </c>
    </row>
    <row r="903" spans="3:3">
      <c r="C903" s="150" t="s">
        <v>2</v>
      </c>
    </row>
    <row r="904" spans="3:3">
      <c r="C904" s="150" t="s">
        <v>2</v>
      </c>
    </row>
    <row r="905" spans="3:3">
      <c r="C905" s="150" t="s">
        <v>2</v>
      </c>
    </row>
    <row r="906" spans="3:3">
      <c r="C906" s="150" t="s">
        <v>2</v>
      </c>
    </row>
    <row r="907" spans="3:3">
      <c r="C907" s="150" t="s">
        <v>2</v>
      </c>
    </row>
    <row r="908" spans="3:3">
      <c r="C908" s="150" t="s">
        <v>2</v>
      </c>
    </row>
    <row r="909" spans="3:3">
      <c r="C909" s="150" t="s">
        <v>2</v>
      </c>
    </row>
    <row r="910" spans="3:3">
      <c r="C910" s="150" t="s">
        <v>2</v>
      </c>
    </row>
    <row r="911" spans="3:3">
      <c r="C911" s="150" t="s">
        <v>2</v>
      </c>
    </row>
    <row r="912" spans="3:3">
      <c r="C912" s="150" t="s">
        <v>2</v>
      </c>
    </row>
    <row r="913" spans="3:3">
      <c r="C913" s="150" t="s">
        <v>2</v>
      </c>
    </row>
    <row r="914" spans="3:3">
      <c r="C914" s="150" t="s">
        <v>2</v>
      </c>
    </row>
    <row r="915" spans="3:3">
      <c r="C915" s="150" t="s">
        <v>2</v>
      </c>
    </row>
    <row r="916" spans="3:3">
      <c r="C916" s="150" t="s">
        <v>2</v>
      </c>
    </row>
  </sheetData>
  <sheetProtection algorithmName="SHA-512" hashValue="86QMRnQCleaqZ1BFCpDYAyCKl9sLw6mIvmMeoGn9mWHYqILRw7kO96zw5j+ON/qZM8nHIV9FU2/z6u42wQEb/Q==" saltValue="ewBvJR0f1mROYcd7dqS76Q==" spinCount="100000" sheet="1" objects="1" scenarios="1"/>
  <dataConsolidate/>
  <mergeCells count="7">
    <mergeCell ref="S14:T14"/>
    <mergeCell ref="Y19:Z19"/>
    <mergeCell ref="I1:L1"/>
    <mergeCell ref="B2:D2"/>
    <mergeCell ref="L2:N2"/>
    <mergeCell ref="D13:P13"/>
    <mergeCell ref="D14:P14"/>
  </mergeCells>
  <phoneticPr fontId="79" type="noConversion"/>
  <conditionalFormatting sqref="C36">
    <cfRule type="expression" dxfId="28" priority="60" stopIfTrue="1">
      <formula>AND(C36="",B36&lt;&gt;"")</formula>
    </cfRule>
  </conditionalFormatting>
  <conditionalFormatting sqref="C37">
    <cfRule type="expression" dxfId="27" priority="77" stopIfTrue="1">
      <formula>AND(C37="",B38&lt;&gt;"")</formula>
    </cfRule>
  </conditionalFormatting>
  <conditionalFormatting sqref="C38">
    <cfRule type="expression" dxfId="26" priority="80" stopIfTrue="1">
      <formula>AND(C38="",#REF!&lt;&gt;"")</formula>
    </cfRule>
  </conditionalFormatting>
  <conditionalFormatting sqref="C39:C65">
    <cfRule type="expression" dxfId="25" priority="2" stopIfTrue="1">
      <formula>AND(C39="",B39&lt;&gt;"")</formula>
    </cfRule>
  </conditionalFormatting>
  <conditionalFormatting sqref="C35:F35">
    <cfRule type="expression" dxfId="24" priority="66" stopIfTrue="1">
      <formula>AND(C35="",B35&lt;&gt;"")</formula>
    </cfRule>
  </conditionalFormatting>
  <conditionalFormatting sqref="D36:F65">
    <cfRule type="expression" dxfId="23" priority="5" stopIfTrue="1">
      <formula>AND(D36="",C36&lt;&gt;"")</formula>
    </cfRule>
  </conditionalFormatting>
  <conditionalFormatting sqref="D26:G26">
    <cfRule type="expression" dxfId="22" priority="64" stopIfTrue="1">
      <formula>INDEX($A$1:$M26,ROW()-1,COLUMN())=INDEX($A$1:$M26,ROW(),COLUMN())</formula>
    </cfRule>
    <cfRule type="expression" dxfId="21" priority="65" stopIfTrue="1">
      <formula>INDEX($A$1:$M26,ROW()-1,COLUMN())&lt;INDEX($A$1:$M26,ROW(),COLUMN())</formula>
    </cfRule>
  </conditionalFormatting>
  <conditionalFormatting sqref="I10">
    <cfRule type="cellIs" dxfId="20" priority="70" stopIfTrue="1" operator="greaterThan">
      <formula>$I$9</formula>
    </cfRule>
  </conditionalFormatting>
  <conditionalFormatting sqref="I11 R31 P35:R65 T40:T43 U40:V47 T45:T46">
    <cfRule type="cellIs" dxfId="19" priority="73" stopIfTrue="1" operator="lessThan">
      <formula>0</formula>
    </cfRule>
  </conditionalFormatting>
  <conditionalFormatting sqref="L4">
    <cfRule type="cellIs" dxfId="18" priority="1" stopIfTrue="1" operator="greaterThan">
      <formula>$M$7</formula>
    </cfRule>
  </conditionalFormatting>
  <conditionalFormatting sqref="L8:L11">
    <cfRule type="cellIs" dxfId="17" priority="63" stopIfTrue="1" operator="greaterThan">
      <formula>$M$6</formula>
    </cfRule>
  </conditionalFormatting>
  <conditionalFormatting sqref="N1">
    <cfRule type="containsText" dxfId="16" priority="67" stopIfTrue="1" operator="containsText" text="&lt;-- Please enter NSF Academic salary. Enter zero if none.">
      <formula>NOT(ISERROR(SEARCH("&lt;-- Please enter NSF Academic salary. Enter zero if none.",N1)))</formula>
    </cfRule>
  </conditionalFormatting>
  <conditionalFormatting sqref="N26 R27:R30 P33:R34">
    <cfRule type="cellIs" dxfId="15" priority="74" stopIfTrue="1" operator="lessThan">
      <formula>0</formula>
    </cfRule>
  </conditionalFormatting>
  <conditionalFormatting sqref="N6:O7 W6:W7 V8:V16 V20:V21 R25:R26 V27:V30 Y33:Y37 Y39">
    <cfRule type="cellIs" dxfId="14" priority="75" stopIfTrue="1" operator="greaterThan">
      <formula>$M$6</formula>
    </cfRule>
  </conditionalFormatting>
  <conditionalFormatting sqref="O34">
    <cfRule type="cellIs" dxfId="13" priority="72" stopIfTrue="1" operator="equal">
      <formula>"""** ERROR **"""</formula>
    </cfRule>
  </conditionalFormatting>
  <conditionalFormatting sqref="O35:O65">
    <cfRule type="cellIs" dxfId="12" priority="71" stopIfTrue="1" operator="equal">
      <formula>"DATE ERROR"</formula>
    </cfRule>
  </conditionalFormatting>
  <dataValidations count="6">
    <dataValidation type="decimal" allowBlank="1" showInputMessage="1" showErrorMessage="1" sqref="H26" xr:uid="{00000000-0002-0000-0200-000000000000}">
      <formula1>0</formula1>
      <formula2>1</formula2>
    </dataValidation>
    <dataValidation type="list" allowBlank="1" showInputMessage="1" showErrorMessage="1" sqref="G31:G32" xr:uid="{00000000-0002-0000-0200-000001000000}">
      <formula1>IF($C$35&lt;&gt;"ODOT",Period,ODOTlist)</formula1>
    </dataValidation>
    <dataValidation type="date" allowBlank="1" showInputMessage="1" showErrorMessage="1" error="Enter Valid Date Format xx/xx/xxxx" sqref="E35:E65" xr:uid="{00000000-0002-0000-0200-000002000000}">
      <formula1>1</formula1>
      <formula2>2958465</formula2>
    </dataValidation>
    <dataValidation type="list" allowBlank="1" showInputMessage="1" showErrorMessage="1" sqref="C35:C65" xr:uid="{00000000-0002-0000-0200-000004000000}">
      <formula1>Agency</formula1>
    </dataValidation>
    <dataValidation type="list" allowBlank="1" showInputMessage="1" showErrorMessage="1" error="Please Eneter valid Period_x000a__x000a_For: ODOT EXC can only be paid in Summer Period" sqref="G35:G65" xr:uid="{00000000-0002-0000-0200-000005000000}">
      <formula1>Period</formula1>
    </dataValidation>
    <dataValidation type="list" allowBlank="1" showInputMessage="1" showErrorMessage="1" sqref="B35:B65" xr:uid="{00000000-0002-0000-0200-000003000000}">
      <formula1>PL</formula1>
    </dataValidation>
  </dataValidations>
  <printOptions horizontalCentered="1"/>
  <pageMargins left="0.25" right="0.25" top="0.5" bottom="0.25" header="0.2" footer="0.2"/>
  <pageSetup scale="45" orientation="landscape" r:id="rId1"/>
  <headerFooter alignWithMargins="0">
    <oddFooter>&amp;L&amp;"Tahoma,Bold"&amp;10&amp;D     &amp;T&amp;C&amp;"Tahoma,Bold"&amp;10&amp;A&amp;R&amp;"Tahoma,Bold"&amp;10 Page &amp;P of &amp;N</oddFooter>
  </headerFooter>
  <ignoredErrors>
    <ignoredError sqref="M5"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F2BC-6810-4734-AAAC-513800E8B2B5}">
  <sheetPr transitionEvaluation="1">
    <tabColor rgb="FFFFFF00"/>
    <pageSetUpPr fitToPage="1"/>
  </sheetPr>
  <dimension ref="A1:AC917"/>
  <sheetViews>
    <sheetView showGridLines="0" defaultGridColor="0" colorId="22" zoomScale="90" zoomScaleNormal="90" workbookViewId="0">
      <selection activeCell="E19" sqref="E19"/>
    </sheetView>
  </sheetViews>
  <sheetFormatPr defaultColWidth="26.7109375" defaultRowHeight="14.25"/>
  <cols>
    <col min="1" max="1" width="2.140625" style="3" customWidth="1"/>
    <col min="2" max="2" width="3.5703125" style="2" customWidth="1"/>
    <col min="3" max="3" width="21.5703125" style="3" customWidth="1"/>
    <col min="4" max="4" width="22.85546875" style="3" customWidth="1"/>
    <col min="5" max="5" width="22.7109375" style="3" customWidth="1"/>
    <col min="6" max="6" width="16.42578125" style="55" customWidth="1"/>
    <col min="7" max="7" width="28.28515625" style="3" customWidth="1"/>
    <col min="8" max="8" width="17.85546875" style="3" bestFit="1" customWidth="1"/>
    <col min="9" max="10" width="16.28515625" style="3" customWidth="1"/>
    <col min="11" max="11" width="18.85546875" style="3" hidden="1" customWidth="1"/>
    <col min="12" max="12" width="20.28515625" style="3" customWidth="1"/>
    <col min="13" max="13" width="16.140625" style="3" customWidth="1"/>
    <col min="14" max="14" width="26.28515625" style="3" customWidth="1"/>
    <col min="15" max="15" width="15.7109375" style="3" customWidth="1"/>
    <col min="16" max="16" width="16.7109375" style="3" customWidth="1"/>
    <col min="17" max="17" width="15.140625" style="3" customWidth="1"/>
    <col min="18" max="18" width="15.5703125" style="8" customWidth="1"/>
    <col min="19" max="19" width="14.7109375" style="3" customWidth="1"/>
    <col min="20" max="21" width="26.85546875" style="3" bestFit="1" customWidth="1"/>
    <col min="22" max="25" width="26.7109375" style="3"/>
    <col min="26" max="26" width="18" style="3" bestFit="1" customWidth="1"/>
    <col min="27" max="16384" width="26.7109375" style="3"/>
  </cols>
  <sheetData>
    <row r="1" spans="1:25" ht="23.25" thickBot="1">
      <c r="A1" s="329" t="s">
        <v>73</v>
      </c>
      <c r="B1" s="329"/>
      <c r="C1" s="329"/>
      <c r="D1" s="329"/>
      <c r="E1" s="329"/>
      <c r="F1" s="329"/>
      <c r="G1" s="329"/>
      <c r="H1" s="329"/>
      <c r="I1" s="329"/>
      <c r="J1" s="329"/>
      <c r="K1" s="329"/>
      <c r="L1" s="329"/>
      <c r="M1" s="329"/>
      <c r="N1" s="329"/>
      <c r="O1" s="329"/>
      <c r="P1" s="329"/>
      <c r="Q1" s="266"/>
      <c r="R1" s="266"/>
    </row>
    <row r="2" spans="1:25" ht="24.75" customHeight="1" thickBot="1">
      <c r="A2" s="1" t="s">
        <v>0</v>
      </c>
      <c r="F2" s="4" t="s">
        <v>257</v>
      </c>
      <c r="G2" s="5">
        <f>+Lookup!B2</f>
        <v>45778</v>
      </c>
      <c r="H2" s="5">
        <f>+Lookup!C5</f>
        <v>45883</v>
      </c>
      <c r="I2" s="318" t="s">
        <v>1</v>
      </c>
      <c r="J2" s="318"/>
      <c r="K2" s="318"/>
      <c r="L2" s="318"/>
      <c r="M2" s="272"/>
      <c r="N2" s="249"/>
      <c r="O2" s="234"/>
      <c r="P2" s="234"/>
      <c r="Q2" s="234"/>
      <c r="S2" s="245" t="s">
        <v>4</v>
      </c>
      <c r="T2" s="246" t="s">
        <v>3</v>
      </c>
    </row>
    <row r="3" spans="1:25" ht="20.25" customHeight="1" thickBot="1">
      <c r="B3" s="319" t="s">
        <v>5</v>
      </c>
      <c r="C3" s="320"/>
      <c r="D3" s="321"/>
      <c r="F3" s="4"/>
      <c r="H3" s="7" t="s">
        <v>6</v>
      </c>
      <c r="I3" s="2"/>
      <c r="L3" s="322" t="s">
        <v>7</v>
      </c>
      <c r="M3" s="322"/>
      <c r="N3" s="322"/>
      <c r="Q3" s="8"/>
      <c r="S3" s="243">
        <v>221900</v>
      </c>
      <c r="T3" s="244">
        <v>45292</v>
      </c>
    </row>
    <row r="4" spans="1:25" ht="13.9" customHeight="1">
      <c r="C4" s="2"/>
      <c r="D4" s="2"/>
      <c r="F4" s="9"/>
      <c r="H4" s="2"/>
      <c r="I4" s="263" t="s">
        <v>261</v>
      </c>
      <c r="L4" s="10"/>
      <c r="M4" s="10"/>
      <c r="N4" s="10" t="s">
        <v>260</v>
      </c>
      <c r="Q4" s="8"/>
      <c r="T4" s="241"/>
    </row>
    <row r="5" spans="1:25">
      <c r="C5" s="11" t="s">
        <v>8</v>
      </c>
      <c r="D5" s="267" t="s">
        <v>74</v>
      </c>
      <c r="F5" s="3"/>
      <c r="G5" s="13" t="s">
        <v>9</v>
      </c>
      <c r="H5" s="14">
        <f>((($D19*$H$19)+($D$20*$H$20)+($D$21*$H$21)+($D$22*$H$22))*((0.4375)))</f>
        <v>72620.625</v>
      </c>
      <c r="I5" s="264">
        <f>H5/(14/32)</f>
        <v>165990</v>
      </c>
      <c r="L5" s="261" t="s">
        <v>259</v>
      </c>
      <c r="M5" s="269">
        <v>35190</v>
      </c>
      <c r="N5" s="262">
        <f>M5/(14/32)</f>
        <v>80434.28571428571</v>
      </c>
      <c r="P5" s="16"/>
      <c r="Q5" s="8"/>
      <c r="S5" s="251">
        <v>0</v>
      </c>
      <c r="T5" s="252"/>
      <c r="U5" s="19"/>
      <c r="V5" s="20"/>
      <c r="W5" s="8"/>
      <c r="X5" s="21"/>
      <c r="Y5" s="20"/>
    </row>
    <row r="6" spans="1:25">
      <c r="C6" s="11" t="s">
        <v>10</v>
      </c>
      <c r="D6" s="277" t="s">
        <v>75</v>
      </c>
      <c r="F6" s="3"/>
      <c r="G6" s="13" t="s">
        <v>11</v>
      </c>
      <c r="H6" s="269">
        <v>0</v>
      </c>
      <c r="I6" s="24"/>
      <c r="L6" s="25" t="s">
        <v>12</v>
      </c>
      <c r="M6" s="278">
        <f>($S$3*1.1)*32/52*14/32</f>
        <v>65716.538461538468</v>
      </c>
      <c r="N6" s="262">
        <f>M6/(14/32)</f>
        <v>150209.23076923078</v>
      </c>
      <c r="O6" s="26"/>
      <c r="P6" s="27"/>
      <c r="Q6" s="26"/>
      <c r="R6" s="17"/>
      <c r="S6" s="18"/>
      <c r="T6" s="18"/>
      <c r="U6" s="19"/>
      <c r="V6" s="28"/>
      <c r="W6" s="8"/>
      <c r="Y6" s="8"/>
    </row>
    <row r="7" spans="1:25">
      <c r="C7" s="11" t="s">
        <v>13</v>
      </c>
      <c r="D7" s="268" t="s">
        <v>76</v>
      </c>
      <c r="F7" s="3"/>
      <c r="G7" s="13" t="s">
        <v>14</v>
      </c>
      <c r="H7" s="269">
        <v>100</v>
      </c>
      <c r="I7" s="24"/>
      <c r="L7" s="29" t="s">
        <v>15</v>
      </c>
      <c r="M7" s="30">
        <f>((($D$19*$H$19)+($D$20*$H$20)+($D$21*$H$21)+($D$22*$H$22))*0.2395-M2)</f>
        <v>39754.604999999996</v>
      </c>
      <c r="N7" s="260" t="s">
        <v>16</v>
      </c>
      <c r="O7" s="31">
        <f>SUMIF(C36:C66,"NSF",N36:N66)</f>
        <v>39480</v>
      </c>
      <c r="Q7" s="8"/>
      <c r="R7" s="17"/>
      <c r="S7" s="251">
        <v>0</v>
      </c>
      <c r="T7" s="254"/>
      <c r="U7" s="32"/>
      <c r="V7" s="28"/>
      <c r="W7" s="33"/>
      <c r="X7" s="34"/>
      <c r="Y7" s="35"/>
    </row>
    <row r="8" spans="1:25">
      <c r="C8" s="11" t="s">
        <v>17</v>
      </c>
      <c r="D8" s="36" t="s">
        <v>18</v>
      </c>
      <c r="F8" s="3"/>
      <c r="G8" s="13" t="s">
        <v>19</v>
      </c>
      <c r="H8" s="269">
        <v>1200</v>
      </c>
      <c r="I8" s="24"/>
      <c r="L8" s="37" t="s">
        <v>20</v>
      </c>
      <c r="M8" s="30">
        <f>((($D$19*$H$19)+($D$20*$H$20)+($D$21*$H$21)+($D$22*$H$22))*(0.2395))</f>
        <v>39754.604999999996</v>
      </c>
      <c r="N8" s="260" t="s">
        <v>16</v>
      </c>
      <c r="O8" s="38">
        <f>SUMIF(C36:C66,"OCDO",N36:N66)</f>
        <v>0</v>
      </c>
      <c r="Q8" s="8"/>
      <c r="R8" s="39"/>
      <c r="S8" s="40"/>
      <c r="T8" s="32"/>
      <c r="U8" s="32"/>
      <c r="V8" s="28"/>
      <c r="W8" s="33"/>
      <c r="X8" s="34"/>
      <c r="Y8" s="35"/>
    </row>
    <row r="9" spans="1:25" ht="15">
      <c r="C9" s="11" t="s">
        <v>21</v>
      </c>
      <c r="D9" s="36" t="s">
        <v>22</v>
      </c>
      <c r="F9" s="41"/>
      <c r="G9" s="13" t="s">
        <v>23</v>
      </c>
      <c r="H9" s="273">
        <v>900</v>
      </c>
      <c r="I9" s="43"/>
      <c r="J9" s="44" t="str">
        <f>IF(ROUND(I11,2)&gt;=0,""," ** ERROR: Annual EXC MAXIMUM % EffortLimit Exceeded **")</f>
        <v/>
      </c>
      <c r="K9" s="44"/>
      <c r="L9" s="259" t="s">
        <v>24</v>
      </c>
      <c r="M9" s="269">
        <f>$S$3*32/52*14/32</f>
        <v>59742.307692307695</v>
      </c>
      <c r="N9" s="262">
        <f>M9/(14/32)</f>
        <v>136553.84615384616</v>
      </c>
      <c r="O9" s="26" t="s">
        <v>25</v>
      </c>
      <c r="P9" s="27" t="s">
        <v>264</v>
      </c>
      <c r="Q9" s="274">
        <f>T3</f>
        <v>45292</v>
      </c>
      <c r="R9" s="242">
        <f>$S$3*32/52</f>
        <v>136553.84615384616</v>
      </c>
      <c r="S9" s="256" t="s">
        <v>4</v>
      </c>
      <c r="T9" s="257" t="s">
        <v>242</v>
      </c>
      <c r="U9" s="28"/>
      <c r="V9" s="33"/>
      <c r="W9" s="34"/>
      <c r="X9" s="35"/>
    </row>
    <row r="10" spans="1:25" ht="15">
      <c r="C10" s="11"/>
      <c r="D10" s="45"/>
      <c r="F10" s="41"/>
      <c r="G10" s="46" t="s">
        <v>26</v>
      </c>
      <c r="H10" s="47">
        <f>H5-H6-H8-H7-H9</f>
        <v>70420.625</v>
      </c>
      <c r="I10" s="48">
        <f>H10/I5</f>
        <v>0.42424618952948973</v>
      </c>
      <c r="L10" s="259" t="s">
        <v>27</v>
      </c>
      <c r="M10" s="269">
        <f>$S$5*32/52*14/32</f>
        <v>0</v>
      </c>
      <c r="N10" s="262">
        <f>M10/(14/32)</f>
        <v>0</v>
      </c>
      <c r="O10" s="26" t="s">
        <v>25</v>
      </c>
      <c r="P10" s="27" t="s">
        <v>264</v>
      </c>
      <c r="Q10" s="274">
        <f>T5</f>
        <v>0</v>
      </c>
      <c r="R10" s="242">
        <f>$S$5*32/52</f>
        <v>0</v>
      </c>
      <c r="S10" s="256" t="s">
        <v>4</v>
      </c>
      <c r="T10" s="257" t="s">
        <v>242</v>
      </c>
      <c r="U10" s="28"/>
      <c r="V10" s="33"/>
      <c r="W10" s="34"/>
      <c r="X10" s="35"/>
    </row>
    <row r="11" spans="1:25" ht="15">
      <c r="C11" s="11"/>
      <c r="D11" s="45"/>
      <c r="F11" s="41"/>
      <c r="G11" s="46" t="s">
        <v>28</v>
      </c>
      <c r="H11" s="49">
        <f>SUM(N36:N66)</f>
        <v>70324.800000000003</v>
      </c>
      <c r="I11" s="48">
        <f>SUM(J36:J66)</f>
        <v>0.41859999999999997</v>
      </c>
      <c r="L11" s="259" t="s">
        <v>29</v>
      </c>
      <c r="M11" s="269">
        <f>$S$7*32/52*14/32</f>
        <v>0</v>
      </c>
      <c r="N11" s="262">
        <f>M11/(14/32)</f>
        <v>0</v>
      </c>
      <c r="O11" s="26" t="s">
        <v>25</v>
      </c>
      <c r="P11" s="27" t="s">
        <v>264</v>
      </c>
      <c r="Q11" s="274">
        <f>T7</f>
        <v>0</v>
      </c>
      <c r="R11" s="242">
        <f>$S$7*32/52</f>
        <v>0</v>
      </c>
      <c r="S11" s="256" t="s">
        <v>4</v>
      </c>
      <c r="T11" s="257" t="s">
        <v>242</v>
      </c>
      <c r="U11" s="28"/>
      <c r="V11" s="33"/>
      <c r="W11" s="34"/>
      <c r="X11" s="35"/>
    </row>
    <row r="12" spans="1:25" ht="15" thickBot="1">
      <c r="C12" s="11"/>
      <c r="D12" s="45"/>
      <c r="F12" s="41"/>
      <c r="G12" s="46" t="s">
        <v>30</v>
      </c>
      <c r="H12" s="50">
        <f>H10-H11</f>
        <v>95.82499999999709</v>
      </c>
      <c r="I12" s="51">
        <f>I10-I11</f>
        <v>5.6461895294897535E-3</v>
      </c>
      <c r="L12" s="235" t="s">
        <v>31</v>
      </c>
      <c r="M12" s="15"/>
      <c r="N12" s="26"/>
      <c r="O12" s="26"/>
      <c r="Q12" s="8"/>
      <c r="R12" s="52"/>
      <c r="S12" s="32"/>
      <c r="T12" s="290"/>
      <c r="U12" s="28"/>
      <c r="V12" s="33"/>
      <c r="W12" s="34"/>
      <c r="X12" s="35"/>
    </row>
    <row r="13" spans="1:25" ht="15" thickTop="1">
      <c r="C13" s="11"/>
      <c r="D13" s="53"/>
      <c r="E13" s="54"/>
      <c r="H13" s="13"/>
      <c r="I13" s="13"/>
      <c r="L13" s="25"/>
      <c r="Q13" s="8"/>
      <c r="R13" s="18"/>
      <c r="S13" s="18"/>
      <c r="T13" s="56"/>
      <c r="U13" s="28"/>
      <c r="V13" s="33"/>
      <c r="W13" s="34"/>
      <c r="X13" s="35"/>
    </row>
    <row r="14" spans="1:25" ht="14.25" customHeight="1">
      <c r="C14" s="11" t="s">
        <v>32</v>
      </c>
      <c r="D14" s="330"/>
      <c r="E14" s="331"/>
      <c r="F14" s="331"/>
      <c r="G14" s="331"/>
      <c r="H14" s="331"/>
      <c r="I14" s="331"/>
      <c r="J14" s="331"/>
      <c r="K14" s="331"/>
      <c r="L14" s="331"/>
      <c r="M14" s="331"/>
      <c r="N14" s="331"/>
      <c r="O14" s="331"/>
      <c r="P14" s="332"/>
      <c r="Q14" s="8"/>
      <c r="R14" s="19"/>
      <c r="S14" s="19"/>
      <c r="T14" s="19"/>
      <c r="U14" s="28"/>
      <c r="V14" s="33"/>
      <c r="W14" s="34"/>
      <c r="X14" s="35"/>
    </row>
    <row r="15" spans="1:25" ht="14.25" customHeight="1">
      <c r="C15" s="11"/>
      <c r="D15" s="333"/>
      <c r="E15" s="334"/>
      <c r="F15" s="334"/>
      <c r="G15" s="334"/>
      <c r="H15" s="334"/>
      <c r="I15" s="334"/>
      <c r="J15" s="334"/>
      <c r="K15" s="334"/>
      <c r="L15" s="334"/>
      <c r="M15" s="334"/>
      <c r="N15" s="334"/>
      <c r="O15" s="334"/>
      <c r="P15" s="335"/>
      <c r="Q15" s="8"/>
      <c r="R15" s="57"/>
      <c r="S15" s="289"/>
      <c r="T15" s="289"/>
      <c r="U15" s="58"/>
      <c r="V15" s="33"/>
      <c r="W15" s="34"/>
      <c r="X15" s="35"/>
    </row>
    <row r="16" spans="1:25">
      <c r="C16" s="11"/>
      <c r="D16" s="2" t="s">
        <v>33</v>
      </c>
      <c r="E16" s="59"/>
      <c r="F16" s="59"/>
      <c r="I16" s="13"/>
      <c r="J16" s="13"/>
      <c r="K16" s="13"/>
      <c r="Q16" s="8"/>
      <c r="R16" s="18"/>
      <c r="S16" s="57"/>
      <c r="T16" s="57"/>
      <c r="U16" s="28"/>
      <c r="V16" s="33"/>
      <c r="W16" s="34"/>
      <c r="X16" s="35"/>
    </row>
    <row r="17" spans="2:26" s="2" customFormat="1">
      <c r="C17" s="2" t="s">
        <v>35</v>
      </c>
      <c r="D17" s="2" t="s">
        <v>36</v>
      </c>
      <c r="E17" s="60"/>
      <c r="F17" s="60"/>
      <c r="G17" s="55" t="s">
        <v>37</v>
      </c>
      <c r="H17" s="2" t="s">
        <v>38</v>
      </c>
      <c r="I17" s="2" t="s">
        <v>39</v>
      </c>
      <c r="L17" s="2" t="s">
        <v>259</v>
      </c>
      <c r="M17" s="247" t="s">
        <v>12</v>
      </c>
      <c r="N17" s="2" t="s">
        <v>24</v>
      </c>
      <c r="O17" s="2" t="s">
        <v>27</v>
      </c>
      <c r="P17" s="2" t="s">
        <v>29</v>
      </c>
      <c r="Q17" s="8"/>
      <c r="R17" s="18"/>
      <c r="S17" s="279"/>
      <c r="T17" s="282"/>
      <c r="U17" s="28"/>
      <c r="V17" s="33"/>
      <c r="W17" s="3"/>
      <c r="X17" s="8"/>
    </row>
    <row r="18" spans="2:26" s="61" customFormat="1">
      <c r="B18" s="61" t="s">
        <v>40</v>
      </c>
      <c r="C18" s="61" t="s">
        <v>41</v>
      </c>
      <c r="D18" s="61" t="s">
        <v>42</v>
      </c>
      <c r="E18" s="62" t="s">
        <v>35</v>
      </c>
      <c r="F18" s="62"/>
      <c r="G18" s="63" t="s">
        <v>43</v>
      </c>
      <c r="H18" s="61" t="s">
        <v>35</v>
      </c>
      <c r="I18" s="61" t="s">
        <v>44</v>
      </c>
      <c r="J18" s="61" t="s">
        <v>35</v>
      </c>
      <c r="L18" s="61" t="s">
        <v>35</v>
      </c>
      <c r="M18" s="61" t="s">
        <v>35</v>
      </c>
      <c r="N18" s="61" t="s">
        <v>35</v>
      </c>
      <c r="O18" s="61" t="s">
        <v>35</v>
      </c>
      <c r="P18" s="61" t="s">
        <v>35</v>
      </c>
      <c r="Q18" s="64"/>
      <c r="R18" s="18"/>
      <c r="S18" s="279"/>
      <c r="T18" s="282"/>
      <c r="U18" s="28"/>
      <c r="V18" s="8"/>
      <c r="W18" s="3"/>
      <c r="X18" s="35"/>
    </row>
    <row r="19" spans="2:26">
      <c r="B19" s="2">
        <v>1</v>
      </c>
      <c r="C19" s="269" t="s">
        <v>262</v>
      </c>
      <c r="D19" s="270">
        <f>1-D20-D21-D22</f>
        <v>0.66999999999999993</v>
      </c>
      <c r="E19" s="269">
        <v>160000</v>
      </c>
      <c r="F19" s="65" t="str">
        <f>IF(C19="","",IF($D$8&lt;&gt;"reg","N/A         ",E19/1.15))</f>
        <v xml:space="preserve">N/A         </v>
      </c>
      <c r="G19" s="271">
        <v>5000</v>
      </c>
      <c r="H19" s="67">
        <f>IF(C19="","",IF($D$8&lt;&gt;"Reg",E19+G19,F19+G19))</f>
        <v>165000</v>
      </c>
      <c r="I19" s="68">
        <f>IF(C19="","",H19/32)</f>
        <v>5156.25</v>
      </c>
      <c r="J19" s="68">
        <f>IF(C19="","",H19)</f>
        <v>165000</v>
      </c>
      <c r="K19" s="69"/>
      <c r="L19" s="275">
        <f>IF(C19="","",IF(J19&gt;$N$5,$N$5,J19))</f>
        <v>80434.28571428571</v>
      </c>
      <c r="M19" s="68">
        <f>IF(C19="","",IF(J19&gt;$N$6,$N$6,J19))</f>
        <v>150209.23076923078</v>
      </c>
      <c r="N19" s="275">
        <f>IF(C19="","",IF(J19&gt;$N$9,$N$9,J19))</f>
        <v>136553.84615384616</v>
      </c>
      <c r="O19" s="68">
        <f>IF(C19="","",IF(J19&gt;$N$10,$N$10,J19))</f>
        <v>0</v>
      </c>
      <c r="P19" s="68">
        <f>IF(C19="","",IF(J19&gt;$N$11,$N$11,J19))</f>
        <v>0</v>
      </c>
      <c r="Q19" s="8"/>
      <c r="R19" s="18"/>
      <c r="S19" s="279"/>
      <c r="T19" s="282"/>
      <c r="U19" s="70"/>
      <c r="V19" s="8"/>
      <c r="X19" s="8"/>
    </row>
    <row r="20" spans="2:26">
      <c r="B20" s="2">
        <v>2</v>
      </c>
      <c r="C20" s="269" t="s">
        <v>263</v>
      </c>
      <c r="D20" s="270">
        <v>0.33</v>
      </c>
      <c r="E20" s="269">
        <v>163000</v>
      </c>
      <c r="F20" s="72" t="str">
        <f>IF(C20="","",IF($D$8&lt;&gt;"reg","N/A         ",E20/1.15))</f>
        <v xml:space="preserve">N/A         </v>
      </c>
      <c r="G20" s="271">
        <v>5000</v>
      </c>
      <c r="H20" s="67">
        <f>IF(C20="","",IF($D$8&lt;&gt;"Reg",E20+G20,F20+G20))</f>
        <v>168000</v>
      </c>
      <c r="I20" s="68">
        <f>IF(C20="","",H20/32)</f>
        <v>5250</v>
      </c>
      <c r="J20" s="68">
        <f>IF(C20="","",H20)</f>
        <v>168000</v>
      </c>
      <c r="K20" s="69"/>
      <c r="L20" s="275">
        <f>IF(C20="","",IF(J20&gt;$N$5,$N$5,J20))</f>
        <v>80434.28571428571</v>
      </c>
      <c r="M20" s="68">
        <f>IF(C20="","",IF(J20&gt;$N$6,$N$6,J20))</f>
        <v>150209.23076923078</v>
      </c>
      <c r="N20" s="275">
        <f>IF(C20="","",IF(J20&gt;$N$9,$N$9,J20))</f>
        <v>136553.84615384616</v>
      </c>
      <c r="O20" s="68">
        <f>IF(C20="","",IF(J20&gt;$N$10,$N$10,J20))</f>
        <v>0</v>
      </c>
      <c r="P20" s="68">
        <f>IF(C20="","",IF(J20&gt;$N$11,$N$11,J20))</f>
        <v>0</v>
      </c>
      <c r="Q20" s="8"/>
      <c r="R20" s="18"/>
      <c r="S20" s="279"/>
      <c r="T20" s="282"/>
      <c r="U20" s="70"/>
      <c r="V20" s="8"/>
      <c r="W20" s="73"/>
      <c r="X20" s="73"/>
      <c r="Y20" s="317"/>
      <c r="Z20" s="317"/>
    </row>
    <row r="21" spans="2:26">
      <c r="B21" s="2">
        <v>3</v>
      </c>
      <c r="C21" s="269"/>
      <c r="D21" s="270"/>
      <c r="E21" s="269"/>
      <c r="F21" s="72" t="str">
        <f>IF(C21="","",IF($D$8&lt;&gt;"reg","N/A         ",E21/1.15))</f>
        <v/>
      </c>
      <c r="G21" s="271"/>
      <c r="H21" s="67" t="str">
        <f>IF(C21="","",IF($D$8&lt;&gt;"Reg",E21+G21,F21+G21))</f>
        <v/>
      </c>
      <c r="I21" s="68" t="str">
        <f>IF(C21="","",H21/32)</f>
        <v/>
      </c>
      <c r="J21" s="68" t="str">
        <f>IF(C21="","",H21)</f>
        <v/>
      </c>
      <c r="K21" s="69"/>
      <c r="L21" s="68" t="str">
        <f>IF(C21="","",IF(J21&gt;$N$5,$N$5,J21))</f>
        <v/>
      </c>
      <c r="M21" s="68" t="str">
        <f>IF(C21="","",IF(J21&gt;$N$6,$N$6,J21))</f>
        <v/>
      </c>
      <c r="N21" s="68" t="str">
        <f>IF(C21="","",IF(J21&gt;$N$9,$N$9,J21))</f>
        <v/>
      </c>
      <c r="O21" s="68" t="str">
        <f>IF(C21="","",IF(J21&gt;$N$10,$N$10,J21))</f>
        <v/>
      </c>
      <c r="P21" s="68" t="str">
        <f>IF(C21="","",IF(J21&gt;$N$11,$N$11,J21))</f>
        <v/>
      </c>
      <c r="Q21" s="8"/>
      <c r="R21" s="74"/>
      <c r="S21" s="279"/>
      <c r="T21" s="282"/>
      <c r="U21" s="75"/>
      <c r="V21" s="33"/>
      <c r="W21" s="76"/>
      <c r="X21" s="76"/>
      <c r="Y21" s="67"/>
      <c r="Z21" s="67"/>
    </row>
    <row r="22" spans="2:26">
      <c r="B22" s="2">
        <v>4</v>
      </c>
      <c r="C22" s="269"/>
      <c r="D22" s="270"/>
      <c r="E22" s="269"/>
      <c r="F22" s="72" t="str">
        <f>IF(C22="","",IF($D$8&lt;&gt;"reg","N/A         ",E22/1.15))</f>
        <v/>
      </c>
      <c r="G22" s="271"/>
      <c r="H22" s="67" t="str">
        <f>IF(C22="","",IF($D$8&lt;&gt;"Reg",E22+G22,F22+G22))</f>
        <v/>
      </c>
      <c r="I22" s="68" t="str">
        <f>IF(C22="","",H22/32)</f>
        <v/>
      </c>
      <c r="J22" s="68" t="str">
        <f>IF(C22="","",H22)</f>
        <v/>
      </c>
      <c r="K22" s="69"/>
      <c r="L22" s="68" t="str">
        <f>IF(C22="","",IF(J22&gt;$N$5,$N$5,J22))</f>
        <v/>
      </c>
      <c r="M22" s="68" t="str">
        <f>IF(C22="","",IF(J22&gt;$N$6,$N$6,J22))</f>
        <v/>
      </c>
      <c r="N22" s="68" t="str">
        <f>IF(C22="","",IF(J22&gt;$N$9,$N$9,J22))</f>
        <v/>
      </c>
      <c r="O22" s="68" t="str">
        <f>IF(C22="","",IF(J22&gt;$N$10,$N$10,J22))</f>
        <v/>
      </c>
      <c r="P22" s="68" t="str">
        <f>IF(C22="","",IF(J22&gt;$N$11,$N$11,J22))</f>
        <v/>
      </c>
      <c r="Q22" s="8"/>
      <c r="R22" s="74"/>
      <c r="S22" s="279"/>
      <c r="T22" s="282"/>
      <c r="U22" s="75"/>
      <c r="V22" s="33"/>
      <c r="W22" s="76"/>
      <c r="X22" s="76"/>
      <c r="Y22" s="67"/>
      <c r="Z22" s="67"/>
    </row>
    <row r="23" spans="2:26">
      <c r="C23" s="77"/>
      <c r="D23" s="78" t="str">
        <f>IF(SUM(D19:D22)=1,""," ** ERROR: Weighted % Column Total Doesn't Equal to 100% **")</f>
        <v/>
      </c>
      <c r="E23" s="79"/>
      <c r="F23" s="53"/>
      <c r="G23" s="80"/>
      <c r="H23" s="67"/>
      <c r="I23" s="81"/>
      <c r="J23" s="82"/>
      <c r="K23" s="82"/>
      <c r="L23" s="82"/>
      <c r="M23" s="82"/>
      <c r="N23" s="82"/>
      <c r="O23" s="82"/>
      <c r="Q23" s="8"/>
      <c r="R23" s="18"/>
      <c r="S23" s="279"/>
      <c r="T23" s="282"/>
      <c r="U23" s="70"/>
      <c r="V23" s="8"/>
      <c r="W23" s="76"/>
      <c r="X23" s="76"/>
      <c r="Y23" s="67"/>
      <c r="Z23" s="67"/>
    </row>
    <row r="24" spans="2:26" ht="24" customHeight="1">
      <c r="C24" s="77"/>
      <c r="D24" s="83" t="str">
        <f>Lookup!A2</f>
        <v>Summer Break - May</v>
      </c>
      <c r="E24" s="83" t="str">
        <f>Lookup!A3</f>
        <v>Summer Break - June</v>
      </c>
      <c r="F24" s="83" t="str">
        <f>Lookup!A4</f>
        <v>Summer Break - July</v>
      </c>
      <c r="G24" s="83" t="str">
        <f>Lookup!A5</f>
        <v>Summer Break - August</v>
      </c>
      <c r="H24" s="85" t="s">
        <v>258</v>
      </c>
      <c r="I24" s="82"/>
      <c r="J24" s="82"/>
      <c r="K24" s="82"/>
      <c r="M24" s="8"/>
      <c r="N24" s="18"/>
      <c r="O24" s="84"/>
      <c r="P24" s="84"/>
      <c r="Q24" s="70"/>
      <c r="S24" s="92"/>
      <c r="T24" s="92"/>
      <c r="U24" s="67"/>
      <c r="V24" s="67"/>
    </row>
    <row r="25" spans="2:26" ht="15" thickBot="1">
      <c r="C25" s="3" t="s">
        <v>45</v>
      </c>
      <c r="D25" s="236" t="str">
        <f>VLOOKUP(D24,Lookup!$A$2:$D$5,4,0)</f>
        <v>5/1-5/31/25</v>
      </c>
      <c r="E25" s="237" t="str">
        <f>VLOOKUP(E24,Lookup!$A$2:$D$5,4,0)</f>
        <v>6/1/25-6/30/25</v>
      </c>
      <c r="F25" s="236" t="str">
        <f>VLOOKUP(F24,Lookup!$A$2:$D$5,4,0)</f>
        <v>7/1/25-7/31/25</v>
      </c>
      <c r="G25" s="237" t="str">
        <f>VLOOKUP(G24,Lookup!$A$2:$D$5,4,0)</f>
        <v>8/1-8/14/25</v>
      </c>
      <c r="H25" s="237"/>
      <c r="I25" s="82"/>
      <c r="J25" s="82"/>
      <c r="K25" s="82"/>
      <c r="M25" s="8"/>
      <c r="N25" s="18"/>
      <c r="O25" s="74"/>
      <c r="P25" s="86"/>
      <c r="Q25" s="70"/>
      <c r="S25" s="92"/>
      <c r="T25" s="92"/>
      <c r="U25" s="67"/>
      <c r="V25" s="67"/>
    </row>
    <row r="26" spans="2:26" ht="17.25" customHeight="1" thickTop="1">
      <c r="C26" s="75" t="s">
        <v>46</v>
      </c>
      <c r="D26" s="238">
        <v>0.18</v>
      </c>
      <c r="E26" s="238">
        <v>0.18</v>
      </c>
      <c r="F26" s="238">
        <v>0.18</v>
      </c>
      <c r="G26" s="238">
        <v>0.09</v>
      </c>
      <c r="H26" s="258">
        <v>0.4375</v>
      </c>
      <c r="I26" s="87"/>
      <c r="J26" s="82"/>
      <c r="K26" s="82"/>
      <c r="M26" s="8"/>
      <c r="N26" s="18"/>
      <c r="O26" s="74"/>
      <c r="P26" s="84"/>
      <c r="Q26" s="70"/>
      <c r="R26" s="33"/>
      <c r="S26" s="92"/>
      <c r="T26" s="92"/>
      <c r="U26" s="67"/>
      <c r="V26" s="67"/>
    </row>
    <row r="27" spans="2:26">
      <c r="C27" s="88" t="s">
        <v>47</v>
      </c>
      <c r="D27" s="239">
        <f>SUMIF(G36:G66,"Summer Break - May",J36:J66)</f>
        <v>0.12</v>
      </c>
      <c r="E27" s="239">
        <f>SUMIF(G36:G66,"Summer Break - June",J36:J66)</f>
        <v>0.115</v>
      </c>
      <c r="F27" s="239">
        <f>SUMIF(G36:G66,"Summer Break - July",J36:J66)</f>
        <v>0.14610000000000001</v>
      </c>
      <c r="G27" s="239">
        <f>SUMIF(G36:G66,"Summer Break - August",J36:J66)</f>
        <v>3.7499999999999999E-2</v>
      </c>
      <c r="H27" s="240">
        <f>D27+E27+F27+G27</f>
        <v>0.41859999999999997</v>
      </c>
      <c r="I27" s="89" t="str">
        <f>IF(H27&lt;=I5,"","** Annual EXC MAXIMUM % Effort Limit Exceeded **")</f>
        <v/>
      </c>
      <c r="J27" s="69"/>
      <c r="K27" s="69"/>
      <c r="M27" s="8"/>
      <c r="N27" s="19"/>
      <c r="O27" s="74"/>
      <c r="P27" s="90"/>
      <c r="Q27" s="91"/>
      <c r="R27" s="33"/>
      <c r="S27" s="92"/>
      <c r="T27" s="92"/>
      <c r="U27" s="93"/>
      <c r="V27" s="93"/>
    </row>
    <row r="28" spans="2:26">
      <c r="C28" s="88"/>
      <c r="D28" s="94" t="str">
        <f t="shared" ref="D28:F28" si="0">IF(D27&lt;=D26,"","** MAXIMUM % Effort Exceeded for " &amp; D24 &amp;"  **")</f>
        <v/>
      </c>
      <c r="E28" s="94" t="str">
        <f t="shared" si="0"/>
        <v/>
      </c>
      <c r="F28" s="94" t="str">
        <f t="shared" si="0"/>
        <v/>
      </c>
      <c r="G28" s="94" t="str">
        <f>IF(G27&lt;=G26,"","** MAXIMUM % Effort Exceeded for " &amp; G24 &amp;"  **")</f>
        <v/>
      </c>
      <c r="H28" s="94" t="str">
        <f>IF(H27&lt;=H26,"","** MAXIMUM % Effort Exceeded for " &amp; H24 &amp;"  **")</f>
        <v/>
      </c>
      <c r="I28" s="94"/>
      <c r="J28" s="94"/>
      <c r="K28" s="95"/>
      <c r="L28" s="94"/>
      <c r="M28" s="79" t="s">
        <v>48</v>
      </c>
      <c r="N28" s="69"/>
      <c r="O28" s="69"/>
      <c r="Q28" s="8"/>
      <c r="R28" s="19"/>
      <c r="S28" s="74"/>
      <c r="T28" s="90"/>
      <c r="U28" s="91"/>
      <c r="V28" s="33"/>
      <c r="W28" s="92"/>
      <c r="X28" s="92"/>
      <c r="Y28" s="93"/>
      <c r="Z28" s="93"/>
    </row>
    <row r="29" spans="2:26">
      <c r="B29" s="96"/>
      <c r="E29" s="97"/>
      <c r="F29" s="98" t="str">
        <f>IF(ROUND(I12,2)&gt;=0,"","** Annual EXC MAXIMUM % Effort Limit Exceeded **")</f>
        <v/>
      </c>
      <c r="G29" s="80"/>
      <c r="H29" s="93"/>
      <c r="I29" s="68"/>
      <c r="J29" s="69"/>
      <c r="K29" s="69"/>
      <c r="M29" s="69"/>
      <c r="N29" s="99" t="str">
        <f>F29</f>
        <v/>
      </c>
      <c r="Q29" s="8"/>
      <c r="R29" s="57"/>
      <c r="S29" s="74"/>
      <c r="T29" s="90"/>
      <c r="U29" s="100"/>
      <c r="V29" s="33"/>
      <c r="W29" s="92"/>
      <c r="X29" s="92"/>
      <c r="Y29" s="93"/>
      <c r="Z29" s="93"/>
    </row>
    <row r="30" spans="2:26" ht="18">
      <c r="B30" s="96"/>
      <c r="C30" s="101" t="str">
        <f>IF($D$28&lt;&gt;"",$D$28,IF($E$28&lt;&gt;"",$E$28,IF($F$28&lt;&gt;"",$F$28,IF($G$28&lt;&gt;"",$G$28,IF($H$28&lt;&gt;"",$H$28,"")))))</f>
        <v/>
      </c>
      <c r="E30" s="97"/>
      <c r="F30" s="98"/>
      <c r="G30" s="80"/>
      <c r="H30" s="94"/>
      <c r="I30" s="68"/>
      <c r="J30" s="69"/>
      <c r="K30" s="69"/>
      <c r="M30" s="69"/>
      <c r="N30" s="99"/>
      <c r="Q30" s="8"/>
      <c r="R30" s="57"/>
      <c r="S30" s="74"/>
      <c r="T30" s="90"/>
      <c r="U30" s="100"/>
      <c r="V30" s="33"/>
      <c r="W30" s="92"/>
      <c r="X30" s="92"/>
      <c r="Y30" s="93"/>
      <c r="Z30" s="93"/>
    </row>
    <row r="31" spans="2:26" ht="18">
      <c r="B31" s="96"/>
      <c r="C31" s="102" t="str">
        <f>IF(LEFT(L7,3)="NSF", "Note: Please enter any actual or anticipated NSF salary to be paid during the Academic year in CELL M1", "")</f>
        <v>Note: Please enter any actual or anticipated NSF salary to be paid during the Academic year in CELL M1</v>
      </c>
      <c r="E31" s="97"/>
      <c r="F31" s="98"/>
      <c r="G31" s="80"/>
      <c r="H31" s="93"/>
      <c r="I31" s="103" t="s">
        <v>77</v>
      </c>
      <c r="J31" s="104"/>
      <c r="K31" s="69"/>
      <c r="M31" s="69"/>
      <c r="N31" s="99"/>
      <c r="Q31" s="8"/>
      <c r="R31" s="57"/>
      <c r="S31" s="74"/>
      <c r="T31" s="90"/>
      <c r="U31" s="100"/>
      <c r="V31" s="33"/>
      <c r="W31" s="92"/>
      <c r="X31" s="92"/>
      <c r="Y31" s="93"/>
      <c r="Z31" s="93"/>
    </row>
    <row r="32" spans="2:26">
      <c r="B32" s="96"/>
      <c r="E32" s="105"/>
      <c r="F32" s="98" t="str">
        <f>IF(ROUND(H12,2)&gt;=0,"","** Annual EXC MAXIMUM PAY Limit Exceeded **")</f>
        <v/>
      </c>
      <c r="G32" s="55"/>
      <c r="I32" s="13"/>
      <c r="J32" s="13" t="str">
        <f>IF($C$33&lt;&gt;"",$C$33,IF($F$32&lt;&gt;"",$F$32,IF($F$33&lt;&gt;"",$F$33,IF($F$29&lt;&gt;"",$F$29,""))))</f>
        <v/>
      </c>
      <c r="K32" s="13"/>
      <c r="N32" s="99" t="str">
        <f>F32</f>
        <v/>
      </c>
      <c r="Q32" s="8"/>
      <c r="R32" s="106"/>
      <c r="S32" s="74"/>
      <c r="T32" s="90"/>
      <c r="U32" s="107"/>
      <c r="V32" s="8"/>
      <c r="W32" s="92"/>
      <c r="X32" s="92"/>
      <c r="Y32" s="93"/>
      <c r="Z32" s="93"/>
    </row>
    <row r="33" spans="1:29" ht="18">
      <c r="B33" s="96"/>
      <c r="C33" s="89" t="str">
        <f>IF(SUMIF(C36:C66,"OCDO",N36:N66)&gt;M8,"** OCDO MAXIMUM PAY Limit Exceeded **", "")</f>
        <v/>
      </c>
      <c r="E33" s="105"/>
      <c r="F33" s="108" t="str">
        <f>IF(SUMIF(C36:C66,"NSF",N36:N66)&gt;M7,"** NSF MAXIMUM PAY Limit Exceeded **", "")</f>
        <v/>
      </c>
      <c r="G33" s="63"/>
      <c r="H33" s="109" t="s">
        <v>49</v>
      </c>
      <c r="I33" s="110"/>
      <c r="J33" s="101" t="str">
        <f>IF($D$28&lt;&gt;"",$D$28,IF($E$28&lt;&gt;"",$E$28,IF($F$28&lt;&gt;"",$F$28,IF($G$28&lt;&gt;"",$G$28,IF($H$28&lt;&gt;"",$H$28,"")))))</f>
        <v/>
      </c>
      <c r="L33" s="111" t="s">
        <v>50</v>
      </c>
      <c r="M33" s="111"/>
      <c r="N33" s="2"/>
      <c r="P33" s="99" t="str">
        <f>F33</f>
        <v/>
      </c>
      <c r="S33" s="17"/>
      <c r="T33" s="74"/>
      <c r="U33" s="90"/>
      <c r="V33" s="112"/>
      <c r="W33" s="107"/>
      <c r="X33" s="8"/>
      <c r="Y33" s="92"/>
      <c r="Z33" s="92"/>
      <c r="AA33" s="93"/>
      <c r="AB33" s="93"/>
    </row>
    <row r="34" spans="1:29" ht="15" thickBot="1">
      <c r="C34" s="111" t="s">
        <v>51</v>
      </c>
      <c r="D34" s="111"/>
      <c r="E34" s="111"/>
      <c r="F34" s="109"/>
      <c r="G34" s="113"/>
      <c r="H34" s="113" t="s">
        <v>52</v>
      </c>
      <c r="I34" s="2" t="s">
        <v>53</v>
      </c>
      <c r="J34" s="114"/>
      <c r="L34" s="2" t="s">
        <v>54</v>
      </c>
      <c r="M34" s="2" t="s">
        <v>55</v>
      </c>
      <c r="O34" s="2" t="s">
        <v>56</v>
      </c>
      <c r="P34" s="2" t="s">
        <v>57</v>
      </c>
      <c r="Q34" s="2" t="s">
        <v>58</v>
      </c>
      <c r="R34" s="2" t="s">
        <v>57</v>
      </c>
      <c r="S34" s="8"/>
      <c r="T34" s="115"/>
      <c r="U34" s="74"/>
      <c r="V34" s="86"/>
      <c r="W34" s="112"/>
      <c r="X34" s="107"/>
      <c r="Y34" s="33"/>
      <c r="Z34" s="76"/>
      <c r="AA34" s="76"/>
      <c r="AB34" s="67"/>
      <c r="AC34" s="67"/>
    </row>
    <row r="35" spans="1:29">
      <c r="B35" s="61" t="s">
        <v>40</v>
      </c>
      <c r="C35" s="61" t="s">
        <v>59</v>
      </c>
      <c r="D35" s="61" t="s">
        <v>60</v>
      </c>
      <c r="E35" s="61" t="s">
        <v>52</v>
      </c>
      <c r="F35" s="63" t="s">
        <v>53</v>
      </c>
      <c r="G35" s="63" t="s">
        <v>61</v>
      </c>
      <c r="H35" s="61" t="s">
        <v>62</v>
      </c>
      <c r="I35" s="116" t="s">
        <v>62</v>
      </c>
      <c r="J35" s="117" t="s">
        <v>56</v>
      </c>
      <c r="K35" s="61" t="s">
        <v>34</v>
      </c>
      <c r="L35" s="2" t="s">
        <v>63</v>
      </c>
      <c r="M35" s="2" t="s">
        <v>64</v>
      </c>
      <c r="N35" s="118" t="s">
        <v>65</v>
      </c>
      <c r="O35" s="61" t="s">
        <v>66</v>
      </c>
      <c r="P35" s="61" t="s">
        <v>67</v>
      </c>
      <c r="Q35" s="61" t="s">
        <v>66</v>
      </c>
      <c r="R35" s="61" t="s">
        <v>68</v>
      </c>
      <c r="S35" s="64"/>
      <c r="T35" s="119"/>
      <c r="U35" s="74"/>
      <c r="V35" s="86"/>
      <c r="W35" s="112"/>
      <c r="X35" s="107"/>
      <c r="Y35" s="33"/>
      <c r="Z35" s="76"/>
      <c r="AA35" s="76"/>
      <c r="AB35" s="67"/>
      <c r="AC35" s="67"/>
    </row>
    <row r="36" spans="1:29" ht="15.75" customHeight="1">
      <c r="A36" s="44" t="str">
        <f t="shared" ref="A36:A70" si="1">IF($C$33&lt;&gt;"",$C$33,IF($F$32&lt;&gt;"",$F$32,IF($F$33&lt;&gt;"",$F$33,IF($F$29&lt;&gt;"",$F$29,""))))</f>
        <v/>
      </c>
      <c r="B36" s="283">
        <v>2</v>
      </c>
      <c r="C36" s="283" t="s">
        <v>15</v>
      </c>
      <c r="D36" s="283">
        <v>1234567</v>
      </c>
      <c r="E36" s="284">
        <v>43831</v>
      </c>
      <c r="F36" s="284">
        <v>46022</v>
      </c>
      <c r="G36" s="284" t="s">
        <v>78</v>
      </c>
      <c r="H36" s="77">
        <f>IF(G36="", "", VLOOKUP($G36,Lookup!$A$2:$C$5,2, FALSE))</f>
        <v>45778</v>
      </c>
      <c r="I36" s="77">
        <f>IF(G36="", "", VLOOKUP($G36,Lookup!$A$2:$C$5,3, FALSE))</f>
        <v>45808</v>
      </c>
      <c r="J36" s="285">
        <v>0.12</v>
      </c>
      <c r="K36" s="80">
        <f t="shared" ref="K36:K66" si="2">ROUND((J36*560),3)</f>
        <v>67.2</v>
      </c>
      <c r="L36" s="286"/>
      <c r="M36" s="287"/>
      <c r="N36" s="125">
        <f>IF(AND(C36="",B36&lt;&gt;""),"AWD NAME!",IF(J36&gt;I$10,"",IF(B36="""",(""),IFERROR(J36*INDEX(B$19:P$22,B36,MATCH(C36,B$17:P$17,0)),J36*INDEX(B$19:P$22,B36,9)))))</f>
        <v>20160</v>
      </c>
      <c r="O36" s="126">
        <f>IF(B36=0,"",IF(H36&gt;F36,"DATE ERROR",IF(H36&lt;E36,"DATE ERROR",IF(I36&gt;F36,"DATE ERROR",IF(I36&lt;E36,"DATE ERROR",SUM($J$36:$J36))))))</f>
        <v>0.12</v>
      </c>
      <c r="P36" s="126">
        <f t="shared" ref="P36:P66" si="3">IF(B36=0,"",$I$10-O36)</f>
        <v>0.30424618952948973</v>
      </c>
      <c r="Q36" s="127">
        <f>IF(B36=0,"",SUM($N$36:N36))</f>
        <v>20160</v>
      </c>
      <c r="R36" s="127">
        <f t="shared" ref="R36:R66" si="4">IF(B36=0,"",$H$10-Q36)</f>
        <v>50260.625</v>
      </c>
      <c r="S36" s="128"/>
      <c r="T36" s="129" t="s">
        <v>69</v>
      </c>
      <c r="U36" s="74"/>
      <c r="V36" s="86"/>
      <c r="W36" s="112"/>
      <c r="X36" s="107"/>
      <c r="Y36" s="33"/>
      <c r="Z36" s="76"/>
      <c r="AA36" s="76"/>
      <c r="AB36" s="67"/>
      <c r="AC36" s="67"/>
    </row>
    <row r="37" spans="1:29" ht="15.75" customHeight="1">
      <c r="A37" s="44" t="str">
        <f t="shared" si="1"/>
        <v/>
      </c>
      <c r="B37" s="283">
        <v>2</v>
      </c>
      <c r="C37" s="283" t="s">
        <v>15</v>
      </c>
      <c r="D37" s="283">
        <v>1234567</v>
      </c>
      <c r="E37" s="284">
        <v>43831</v>
      </c>
      <c r="F37" s="284">
        <v>46022</v>
      </c>
      <c r="G37" s="284" t="s">
        <v>182</v>
      </c>
      <c r="H37" s="77">
        <f>IF(G37="", "", VLOOKUP($G37,Lookup!$A$2:$C$5,2, FALSE))</f>
        <v>45809</v>
      </c>
      <c r="I37" s="77">
        <f>IF(G37="", "", VLOOKUP($G37,Lookup!$A$2:$C$5,3, FALSE))</f>
        <v>45838</v>
      </c>
      <c r="J37" s="285">
        <v>0.115</v>
      </c>
      <c r="K37" s="80">
        <f t="shared" si="2"/>
        <v>64.400000000000006</v>
      </c>
      <c r="L37" s="286"/>
      <c r="M37" s="287"/>
      <c r="N37" s="125">
        <f t="shared" ref="N37:N66" si="5">IF(AND(C37="",B37&lt;&gt;""),"AWD NAME!",IF(J37&gt;I$10,"",IF(B37="""",(""),IFERROR(J37*INDEX(B$19:P$22,B37,MATCH(C37,B$17:P$17,0)),J37*INDEX(B$19:P$22,B37,9)))))</f>
        <v>19320</v>
      </c>
      <c r="O37" s="126">
        <f>IF(B37=0,"",IF(H37&gt;F37,"DATE ERROR",IF(H37&lt;E37,"DATE ERROR",IF(I37&gt;F37,"DATE ERROR",IF(I37&lt;E37,"DATE ERROR",SUM($J$36:$J37))))))</f>
        <v>0.23499999999999999</v>
      </c>
      <c r="P37" s="126">
        <f t="shared" si="3"/>
        <v>0.18924618952948974</v>
      </c>
      <c r="Q37" s="127">
        <f>IF(B37=0,"",SUM($N$36:N37))</f>
        <v>39480</v>
      </c>
      <c r="R37" s="127">
        <f t="shared" si="4"/>
        <v>30940.625</v>
      </c>
      <c r="S37" s="128"/>
      <c r="T37" s="130" t="s">
        <v>70</v>
      </c>
      <c r="U37" s="18"/>
      <c r="V37" s="18"/>
      <c r="W37" s="112"/>
      <c r="X37" s="107"/>
      <c r="Y37" s="33"/>
      <c r="Z37" s="76"/>
      <c r="AA37" s="76"/>
      <c r="AB37" s="67"/>
      <c r="AC37" s="67"/>
    </row>
    <row r="38" spans="1:29" ht="15.75" customHeight="1">
      <c r="A38" s="44" t="str">
        <f t="shared" si="1"/>
        <v/>
      </c>
      <c r="B38" s="283">
        <v>2</v>
      </c>
      <c r="C38" s="283" t="s">
        <v>31</v>
      </c>
      <c r="D38" s="283">
        <v>1234567</v>
      </c>
      <c r="E38" s="284">
        <v>43831</v>
      </c>
      <c r="F38" s="284">
        <v>46022</v>
      </c>
      <c r="G38" s="284" t="s">
        <v>79</v>
      </c>
      <c r="H38" s="77">
        <f>IF(G38="", "", VLOOKUP($G38,Lookup!$A$2:$C$5,2, FALSE))</f>
        <v>45839</v>
      </c>
      <c r="I38" s="77">
        <f>IF(G38="", "", VLOOKUP($G38,Lookup!$A$2:$C$5,3, FALSE))</f>
        <v>45869</v>
      </c>
      <c r="J38" s="285">
        <v>0.14610000000000001</v>
      </c>
      <c r="K38" s="80">
        <f t="shared" si="2"/>
        <v>81.816000000000003</v>
      </c>
      <c r="L38" s="286"/>
      <c r="M38" s="287"/>
      <c r="N38" s="125">
        <f t="shared" si="5"/>
        <v>24544.800000000003</v>
      </c>
      <c r="O38" s="126">
        <f>IF(B38=0,"",IF(H38&gt;F38,"DATE ERROR",IF(H38&lt;E38,"DATE ERROR",IF(I38&gt;F38,"DATE ERROR",IF(I38&lt;E38,"DATE ERROR",SUM($J$36:$J38))))))</f>
        <v>0.38109999999999999</v>
      </c>
      <c r="P38" s="126">
        <f t="shared" si="3"/>
        <v>4.3146189529489731E-2</v>
      </c>
      <c r="Q38" s="127">
        <f>IF(B38=0,"",SUM($N$36:N38))</f>
        <v>64024.800000000003</v>
      </c>
      <c r="R38" s="127">
        <f t="shared" si="4"/>
        <v>6395.8249999999971</v>
      </c>
      <c r="S38" s="128"/>
      <c r="T38" s="131" t="s">
        <v>71</v>
      </c>
      <c r="U38" s="18"/>
      <c r="V38" s="18"/>
      <c r="W38" s="112"/>
      <c r="X38" s="107"/>
      <c r="Y38" s="33"/>
      <c r="Z38" s="76"/>
      <c r="AA38" s="76"/>
      <c r="AB38" s="67"/>
      <c r="AC38" s="67"/>
    </row>
    <row r="39" spans="1:29" ht="15.75" customHeight="1">
      <c r="A39" s="44" t="str">
        <f t="shared" si="1"/>
        <v/>
      </c>
      <c r="B39" s="283">
        <v>2</v>
      </c>
      <c r="C39" s="283" t="s">
        <v>31</v>
      </c>
      <c r="D39" s="283">
        <v>1234567</v>
      </c>
      <c r="E39" s="284">
        <v>43831</v>
      </c>
      <c r="F39" s="284">
        <v>46022</v>
      </c>
      <c r="G39" s="284" t="s">
        <v>80</v>
      </c>
      <c r="H39" s="77">
        <f>IF(G39="", "", VLOOKUP($G39,Lookup!$A$2:$C$5,2, FALSE))</f>
        <v>45870</v>
      </c>
      <c r="I39" s="77">
        <f>IF(G39="", "", VLOOKUP($G39,Lookup!$A$2:$C$5,3, FALSE))</f>
        <v>45883</v>
      </c>
      <c r="J39" s="285">
        <v>3.7499999999999999E-2</v>
      </c>
      <c r="K39" s="80">
        <f t="shared" si="2"/>
        <v>21</v>
      </c>
      <c r="L39" s="286"/>
      <c r="M39" s="287"/>
      <c r="N39" s="125">
        <f t="shared" si="5"/>
        <v>6300</v>
      </c>
      <c r="O39" s="126">
        <f>IF(B39=0,"",IF(H39&gt;F39,"DATE ERROR",IF(H39&lt;E39,"DATE ERROR",IF(I39&gt;F39,"DATE ERROR",IF(I39&lt;E39,"DATE ERROR",SUM($J$36:$J39))))))</f>
        <v>0.41859999999999997</v>
      </c>
      <c r="P39" s="126">
        <f t="shared" si="3"/>
        <v>5.6461895294897535E-3</v>
      </c>
      <c r="Q39" s="127">
        <f>IF(B39=0,"",SUM($N$36:N39))</f>
        <v>70324.800000000003</v>
      </c>
      <c r="R39" s="127">
        <f t="shared" si="4"/>
        <v>95.82499999999709</v>
      </c>
      <c r="S39" s="128"/>
      <c r="T39" s="130" t="s">
        <v>72</v>
      </c>
      <c r="U39" s="18"/>
      <c r="V39" s="18"/>
      <c r="W39" s="112"/>
      <c r="X39" s="107"/>
      <c r="AB39" s="67"/>
      <c r="AC39" s="67"/>
    </row>
    <row r="40" spans="1:29" ht="15.75" customHeight="1">
      <c r="A40" s="44" t="str">
        <f t="shared" si="1"/>
        <v/>
      </c>
      <c r="B40" s="283"/>
      <c r="C40" s="283"/>
      <c r="D40" s="283"/>
      <c r="E40" s="284"/>
      <c r="F40" s="284"/>
      <c r="G40" s="284"/>
      <c r="H40" s="77" t="str">
        <f>IF(G40="", "", VLOOKUP($G40,Lookup!$A$2:$C$5,2, FALSE))</f>
        <v/>
      </c>
      <c r="I40" s="77" t="str">
        <f>IF(G40="", "", VLOOKUP($G40,Lookup!$A$2:$C$5,3, FALSE))</f>
        <v/>
      </c>
      <c r="J40" s="285"/>
      <c r="K40" s="80">
        <f t="shared" si="2"/>
        <v>0</v>
      </c>
      <c r="L40" s="286"/>
      <c r="M40" s="287"/>
      <c r="N40" s="125" t="str">
        <f t="shared" si="5"/>
        <v/>
      </c>
      <c r="O40" s="126" t="str">
        <f>IF(B40=0,"",IF(H40&gt;F40,"DATE ERROR",IF(H40&lt;E40,"DATE ERROR",IF(I40&gt;F40,"DATE ERROR",IF(I40&lt;E40,"DATE ERROR",SUM($J$36:$J40))))))</f>
        <v/>
      </c>
      <c r="P40" s="126" t="str">
        <f t="shared" si="3"/>
        <v/>
      </c>
      <c r="Q40" s="127" t="str">
        <f>IF(B40=0,"",SUM($N$36:N40))</f>
        <v/>
      </c>
      <c r="R40" s="127" t="str">
        <f t="shared" si="4"/>
        <v/>
      </c>
      <c r="S40" s="128"/>
      <c r="T40" s="115"/>
      <c r="U40" s="18"/>
      <c r="V40" s="18"/>
      <c r="W40" s="112"/>
      <c r="X40" s="107"/>
      <c r="Y40" s="33"/>
      <c r="Z40" s="76"/>
      <c r="AA40" s="76"/>
      <c r="AB40" s="67"/>
      <c r="AC40" s="67"/>
    </row>
    <row r="41" spans="1:29" ht="15.75" customHeight="1">
      <c r="A41" s="44" t="str">
        <f t="shared" si="1"/>
        <v/>
      </c>
      <c r="B41" s="283"/>
      <c r="C41" s="283"/>
      <c r="D41" s="283"/>
      <c r="E41" s="284"/>
      <c r="F41" s="284"/>
      <c r="G41" s="284"/>
      <c r="H41" s="77" t="str">
        <f>IF(G41="", "", VLOOKUP($G41,Lookup!$A$2:$C$5,2, FALSE))</f>
        <v/>
      </c>
      <c r="I41" s="77" t="str">
        <f>IF(G41="", "", VLOOKUP($G41,Lookup!$A$2:$C$5,3, FALSE))</f>
        <v/>
      </c>
      <c r="J41" s="285"/>
      <c r="K41" s="80">
        <f t="shared" si="2"/>
        <v>0</v>
      </c>
      <c r="L41" s="286"/>
      <c r="M41" s="287"/>
      <c r="N41" s="125" t="str">
        <f t="shared" si="5"/>
        <v/>
      </c>
      <c r="O41" s="126" t="str">
        <f>IF(B41=0,"",IF(H41&gt;F41,"DATE ERROR",IF(H41&lt;E41,"DATE ERROR",IF(I41&gt;F41,"DATE ERROR",IF(I41&lt;E41,"DATE ERROR",SUM($J$36:$J41))))))</f>
        <v/>
      </c>
      <c r="P41" s="126" t="str">
        <f t="shared" si="3"/>
        <v/>
      </c>
      <c r="Q41" s="127" t="str">
        <f>IF(B41=0,"",SUM($N$36:N41))</f>
        <v/>
      </c>
      <c r="R41" s="127" t="str">
        <f t="shared" si="4"/>
        <v/>
      </c>
      <c r="S41" s="128"/>
      <c r="T41" s="132"/>
      <c r="U41" s="106"/>
      <c r="V41" s="106"/>
      <c r="W41" s="112"/>
      <c r="X41" s="107"/>
      <c r="Y41" s="8"/>
      <c r="AA41" s="8"/>
    </row>
    <row r="42" spans="1:29" ht="15.75" customHeight="1">
      <c r="A42" s="44" t="str">
        <f t="shared" si="1"/>
        <v/>
      </c>
      <c r="B42" s="283"/>
      <c r="C42" s="283"/>
      <c r="D42" s="283"/>
      <c r="E42" s="284"/>
      <c r="F42" s="284"/>
      <c r="G42" s="284"/>
      <c r="H42" s="77" t="str">
        <f>IF(G42="", "", VLOOKUP($G42,Lookup!$A$2:$C$5,2, FALSE))</f>
        <v/>
      </c>
      <c r="I42" s="77" t="str">
        <f>IF(G42="", "", VLOOKUP($G42,Lookup!$A$2:$C$5,3, FALSE))</f>
        <v/>
      </c>
      <c r="J42" s="285"/>
      <c r="K42" s="80">
        <f t="shared" si="2"/>
        <v>0</v>
      </c>
      <c r="L42" s="286"/>
      <c r="M42" s="287"/>
      <c r="N42" s="125" t="str">
        <f t="shared" si="5"/>
        <v/>
      </c>
      <c r="O42" s="126" t="str">
        <f>IF(B42=0,"",IF(H42&gt;F42,"DATE ERROR",IF(H42&lt;E42,"DATE ERROR",IF(I42&gt;F42,"DATE ERROR",IF(I42&lt;E42,"DATE ERROR",SUM($J$36:$J42))))))</f>
        <v/>
      </c>
      <c r="P42" s="126" t="str">
        <f t="shared" si="3"/>
        <v/>
      </c>
      <c r="Q42" s="127" t="str">
        <f>IF(B42=0,"",SUM($N$36:N42))</f>
        <v/>
      </c>
      <c r="R42" s="127" t="str">
        <f t="shared" si="4"/>
        <v/>
      </c>
      <c r="S42" s="128"/>
      <c r="T42" s="133"/>
      <c r="U42" s="106"/>
      <c r="V42" s="106"/>
      <c r="W42" s="134"/>
      <c r="X42" s="107"/>
      <c r="Y42" s="8"/>
      <c r="AA42" s="8"/>
    </row>
    <row r="43" spans="1:29" ht="15.75" customHeight="1">
      <c r="A43" s="44" t="str">
        <f t="shared" si="1"/>
        <v/>
      </c>
      <c r="B43" s="283"/>
      <c r="C43" s="283"/>
      <c r="D43" s="283"/>
      <c r="E43" s="284"/>
      <c r="F43" s="284"/>
      <c r="G43" s="284"/>
      <c r="H43" s="77" t="str">
        <f>IF(G43="", "", VLOOKUP($G43,Lookup!$A$2:$C$5,2, FALSE))</f>
        <v/>
      </c>
      <c r="I43" s="77" t="str">
        <f>IF(G43="", "", VLOOKUP($G43,Lookup!$A$2:$C$5,3, FALSE))</f>
        <v/>
      </c>
      <c r="J43" s="285"/>
      <c r="K43" s="80">
        <f t="shared" si="2"/>
        <v>0</v>
      </c>
      <c r="L43" s="286"/>
      <c r="M43" s="287"/>
      <c r="N43" s="125" t="str">
        <f t="shared" si="5"/>
        <v/>
      </c>
      <c r="O43" s="126" t="str">
        <f>IF(B43=0,"",IF(H43&gt;F43,"DATE ERROR",IF(H43&lt;E43,"DATE ERROR",IF(I43&gt;F43,"DATE ERROR",IF(I43&lt;E43,"DATE ERROR",SUM($J$36:$J43))))))</f>
        <v/>
      </c>
      <c r="P43" s="126" t="str">
        <f t="shared" si="3"/>
        <v/>
      </c>
      <c r="Q43" s="127" t="str">
        <f>IF(B43=0,"",SUM($N$36:N43))</f>
        <v/>
      </c>
      <c r="R43" s="127" t="str">
        <f t="shared" si="4"/>
        <v/>
      </c>
      <c r="S43" s="128"/>
      <c r="T43" s="133"/>
      <c r="U43" s="106"/>
      <c r="V43" s="106"/>
      <c r="W43" s="17"/>
      <c r="X43" s="135"/>
      <c r="Y43" s="135"/>
    </row>
    <row r="44" spans="1:29" ht="15.75" customHeight="1">
      <c r="A44" s="44" t="str">
        <f t="shared" si="1"/>
        <v/>
      </c>
      <c r="B44" s="283"/>
      <c r="C44" s="283"/>
      <c r="D44" s="283"/>
      <c r="E44" s="284"/>
      <c r="F44" s="284"/>
      <c r="G44" s="284"/>
      <c r="H44" s="77" t="str">
        <f>IF(G44="", "", VLOOKUP($G44,Lookup!$A$2:$C$5,2, FALSE))</f>
        <v/>
      </c>
      <c r="I44" s="77" t="str">
        <f>IF(G44="", "", VLOOKUP($G44,Lookup!$A$2:$C$5,3, FALSE))</f>
        <v/>
      </c>
      <c r="J44" s="285"/>
      <c r="K44" s="80">
        <f t="shared" si="2"/>
        <v>0</v>
      </c>
      <c r="L44" s="286"/>
      <c r="M44" s="287"/>
      <c r="N44" s="125" t="str">
        <f t="shared" si="5"/>
        <v/>
      </c>
      <c r="O44" s="126" t="str">
        <f>IF(B44=0,"",IF(H44&gt;F44,"DATE ERROR",IF(H44&lt;E44,"DATE ERROR",IF(I44&gt;F44,"DATE ERROR",IF(I44&lt;E44,"DATE ERROR",SUM($J$36:$J44))))))</f>
        <v/>
      </c>
      <c r="P44" s="126" t="str">
        <f t="shared" si="3"/>
        <v/>
      </c>
      <c r="Q44" s="127" t="str">
        <f>IF(B44=0,"",SUM($N$36:N44))</f>
        <v/>
      </c>
      <c r="R44" s="127" t="str">
        <f t="shared" si="4"/>
        <v/>
      </c>
      <c r="S44" s="128"/>
      <c r="T44" s="133"/>
      <c r="U44" s="106"/>
      <c r="V44" s="106"/>
      <c r="W44" s="17"/>
      <c r="X44" s="135"/>
      <c r="Y44" s="135"/>
    </row>
    <row r="45" spans="1:29" ht="15.75" customHeight="1">
      <c r="A45" s="44" t="str">
        <f t="shared" si="1"/>
        <v/>
      </c>
      <c r="B45" s="283"/>
      <c r="C45" s="283"/>
      <c r="D45" s="283"/>
      <c r="E45" s="284"/>
      <c r="F45" s="284"/>
      <c r="G45" s="284"/>
      <c r="H45" s="77" t="str">
        <f>IF(G45="", "", VLOOKUP($G45,Lookup!$A$2:$C$5,2, FALSE))</f>
        <v/>
      </c>
      <c r="I45" s="77" t="str">
        <f>IF(G45="", "", VLOOKUP($G45,Lookup!$A$2:$C$5,3, FALSE))</f>
        <v/>
      </c>
      <c r="J45" s="285"/>
      <c r="K45" s="80">
        <f t="shared" si="2"/>
        <v>0</v>
      </c>
      <c r="L45" s="286"/>
      <c r="M45" s="287"/>
      <c r="N45" s="125" t="str">
        <f t="shared" si="5"/>
        <v/>
      </c>
      <c r="O45" s="126" t="str">
        <f>IF(B45=0,"",IF(H45&gt;F45,"DATE ERROR",IF(H45&lt;E45,"DATE ERROR",IF(I45&gt;F45,"DATE ERROR",IF(I45&lt;E45,"DATE ERROR",SUM($J$36:$J45))))))</f>
        <v/>
      </c>
      <c r="P45" s="126" t="str">
        <f t="shared" si="3"/>
        <v/>
      </c>
      <c r="Q45" s="127" t="str">
        <f>IF(B45=0,"",SUM($N$36:N45))</f>
        <v/>
      </c>
      <c r="R45" s="127" t="str">
        <f t="shared" si="4"/>
        <v/>
      </c>
      <c r="S45" s="128"/>
      <c r="T45" s="17"/>
      <c r="U45" s="106"/>
      <c r="V45" s="106"/>
      <c r="W45" s="17"/>
      <c r="X45" s="135"/>
      <c r="Y45" s="135"/>
    </row>
    <row r="46" spans="1:29" ht="15.75" customHeight="1">
      <c r="A46" s="44" t="str">
        <f t="shared" si="1"/>
        <v/>
      </c>
      <c r="B46" s="283"/>
      <c r="C46" s="283"/>
      <c r="D46" s="283"/>
      <c r="E46" s="284"/>
      <c r="F46" s="284"/>
      <c r="G46" s="284"/>
      <c r="H46" s="77" t="str">
        <f>IF(G46="", "", VLOOKUP($G46,Lookup!$A$2:$C$5,2, FALSE))</f>
        <v/>
      </c>
      <c r="I46" s="77" t="str">
        <f>IF(G46="", "", VLOOKUP($G46,Lookup!$A$2:$C$5,3, FALSE))</f>
        <v/>
      </c>
      <c r="J46" s="285"/>
      <c r="K46" s="80">
        <f t="shared" si="2"/>
        <v>0</v>
      </c>
      <c r="L46" s="286"/>
      <c r="M46" s="287"/>
      <c r="N46" s="125" t="str">
        <f t="shared" si="5"/>
        <v/>
      </c>
      <c r="O46" s="126" t="str">
        <f>IF(B46=0,"",IF(H46&gt;F46,"DATE ERROR",IF(H46&lt;E46,"DATE ERROR",IF(I46&gt;F46,"DATE ERROR",IF(I46&lt;E46,"DATE ERROR",SUM($J$36:$J46))))))</f>
        <v/>
      </c>
      <c r="P46" s="126" t="str">
        <f t="shared" si="3"/>
        <v/>
      </c>
      <c r="Q46" s="127" t="str">
        <f>IF(B46=0,"",SUM($N$36:N46))</f>
        <v/>
      </c>
      <c r="R46" s="127" t="str">
        <f t="shared" si="4"/>
        <v/>
      </c>
      <c r="S46" s="128"/>
      <c r="T46" s="136"/>
      <c r="U46" s="106"/>
      <c r="V46" s="106"/>
      <c r="W46" s="17"/>
      <c r="X46" s="135"/>
      <c r="Y46" s="135"/>
    </row>
    <row r="47" spans="1:29" ht="15.75" customHeight="1">
      <c r="A47" s="44" t="str">
        <f t="shared" si="1"/>
        <v/>
      </c>
      <c r="B47" s="283"/>
      <c r="C47" s="283"/>
      <c r="D47" s="283"/>
      <c r="E47" s="284"/>
      <c r="F47" s="284"/>
      <c r="G47" s="284"/>
      <c r="H47" s="77" t="str">
        <f>IF(G47="", "", VLOOKUP($G47,Lookup!$A$2:$C$5,2, FALSE))</f>
        <v/>
      </c>
      <c r="I47" s="77" t="str">
        <f>IF(G47="", "", VLOOKUP($G47,Lookup!$A$2:$C$5,3, FALSE))</f>
        <v/>
      </c>
      <c r="J47" s="285"/>
      <c r="K47" s="80">
        <f t="shared" si="2"/>
        <v>0</v>
      </c>
      <c r="L47" s="286"/>
      <c r="M47" s="287"/>
      <c r="N47" s="125" t="str">
        <f t="shared" si="5"/>
        <v/>
      </c>
      <c r="O47" s="126" t="str">
        <f>IF(B47=0,"",IF(H47&gt;F47,"DATE ERROR",IF(H47&lt;E47,"DATE ERROR",IF(I47&gt;F47,"DATE ERROR",IF(I47&lt;E47,"DATE ERROR",SUM($J$36:$J47))))))</f>
        <v/>
      </c>
      <c r="P47" s="126" t="str">
        <f t="shared" si="3"/>
        <v/>
      </c>
      <c r="Q47" s="127" t="str">
        <f>IF(B47=0,"",SUM($N$36:N47))</f>
        <v/>
      </c>
      <c r="R47" s="127" t="str">
        <f t="shared" si="4"/>
        <v/>
      </c>
      <c r="S47" s="128"/>
      <c r="T47" s="136"/>
      <c r="U47" s="106"/>
      <c r="V47" s="106"/>
      <c r="W47" s="17"/>
      <c r="X47" s="135"/>
      <c r="Y47" s="135"/>
    </row>
    <row r="48" spans="1:29" ht="15.75" customHeight="1">
      <c r="A48" s="44" t="str">
        <f t="shared" si="1"/>
        <v/>
      </c>
      <c r="B48" s="283"/>
      <c r="C48" s="283"/>
      <c r="D48" s="283"/>
      <c r="E48" s="284"/>
      <c r="F48" s="284"/>
      <c r="G48" s="284"/>
      <c r="H48" s="77" t="str">
        <f>IF(G48="", "", VLOOKUP($G48,Lookup!$A$2:$C$5,2, FALSE))</f>
        <v/>
      </c>
      <c r="I48" s="77" t="str">
        <f>IF(G48="", "", VLOOKUP($G48,Lookup!$A$2:$C$5,3, FALSE))</f>
        <v/>
      </c>
      <c r="J48" s="285"/>
      <c r="K48" s="80">
        <f t="shared" si="2"/>
        <v>0</v>
      </c>
      <c r="L48" s="286"/>
      <c r="M48" s="287"/>
      <c r="N48" s="125" t="str">
        <f t="shared" si="5"/>
        <v/>
      </c>
      <c r="O48" s="126" t="str">
        <f>IF(B48=0,"",IF(H48&gt;F48,"DATE ERROR",IF(H48&lt;E48,"DATE ERROR",IF(I48&gt;F48,"DATE ERROR",IF(I48&lt;E48,"DATE ERROR",SUM($J$36:$J48))))))</f>
        <v/>
      </c>
      <c r="P48" s="126" t="str">
        <f t="shared" si="3"/>
        <v/>
      </c>
      <c r="Q48" s="127" t="str">
        <f>IF(B48=0,"",SUM($N$36:N48))</f>
        <v/>
      </c>
      <c r="R48" s="127" t="str">
        <f t="shared" si="4"/>
        <v/>
      </c>
      <c r="S48" s="128"/>
      <c r="T48" s="17"/>
      <c r="U48" s="106"/>
      <c r="V48" s="106"/>
      <c r="W48" s="18"/>
    </row>
    <row r="49" spans="1:23" ht="15.75" customHeight="1">
      <c r="A49" s="44" t="str">
        <f t="shared" si="1"/>
        <v/>
      </c>
      <c r="B49" s="283"/>
      <c r="C49" s="283"/>
      <c r="D49" s="283"/>
      <c r="E49" s="284"/>
      <c r="F49" s="284"/>
      <c r="G49" s="284"/>
      <c r="H49" s="77" t="str">
        <f>IF(G49="", "", VLOOKUP($G49,Lookup!$A$2:$C$5,2, FALSE))</f>
        <v/>
      </c>
      <c r="I49" s="77" t="str">
        <f>IF(G49="", "", VLOOKUP($G49,Lookup!$A$2:$C$5,3, FALSE))</f>
        <v/>
      </c>
      <c r="J49" s="285"/>
      <c r="K49" s="80">
        <f t="shared" si="2"/>
        <v>0</v>
      </c>
      <c r="L49" s="286"/>
      <c r="M49" s="287"/>
      <c r="N49" s="125" t="str">
        <f t="shared" si="5"/>
        <v/>
      </c>
      <c r="O49" s="126" t="str">
        <f>IF(B49=0,"",IF(H49&gt;F49,"DATE ERROR",IF(H49&lt;E49,"DATE ERROR",IF(I49&gt;F49,"DATE ERROR",IF(I49&lt;E49,"DATE ERROR",SUM($J$36:$J49))))))</f>
        <v/>
      </c>
      <c r="P49" s="126" t="str">
        <f t="shared" si="3"/>
        <v/>
      </c>
      <c r="Q49" s="127" t="str">
        <f>IF(B49=0,"",SUM($N$36:N49))</f>
        <v/>
      </c>
      <c r="R49" s="127" t="str">
        <f t="shared" si="4"/>
        <v/>
      </c>
      <c r="S49" s="128"/>
      <c r="T49" s="17"/>
      <c r="U49" s="18"/>
      <c r="V49" s="18"/>
      <c r="W49" s="18"/>
    </row>
    <row r="50" spans="1:23" ht="15.75" customHeight="1">
      <c r="A50" s="44" t="str">
        <f t="shared" si="1"/>
        <v/>
      </c>
      <c r="B50" s="283"/>
      <c r="C50" s="283"/>
      <c r="D50" s="283"/>
      <c r="E50" s="284"/>
      <c r="F50" s="284"/>
      <c r="G50" s="284"/>
      <c r="H50" s="77" t="str">
        <f>IF(G50="", "", VLOOKUP($G50,Lookup!$A$2:$C$5,2, FALSE))</f>
        <v/>
      </c>
      <c r="I50" s="77" t="str">
        <f>IF(G50="", "", VLOOKUP($G50,Lookup!$A$2:$C$5,3, FALSE))</f>
        <v/>
      </c>
      <c r="J50" s="285"/>
      <c r="K50" s="80">
        <f t="shared" si="2"/>
        <v>0</v>
      </c>
      <c r="L50" s="286"/>
      <c r="M50" s="287"/>
      <c r="N50" s="125" t="str">
        <f t="shared" si="5"/>
        <v/>
      </c>
      <c r="O50" s="126" t="str">
        <f>IF(B50=0,"",IF(H50&gt;F50,"DATE ERROR",IF(H50&lt;E50,"DATE ERROR",IF(I50&gt;F50,"DATE ERROR",IF(I50&lt;E50,"DATE ERROR",SUM($J$36:$J50))))))</f>
        <v/>
      </c>
      <c r="P50" s="126" t="str">
        <f t="shared" si="3"/>
        <v/>
      </c>
      <c r="Q50" s="127" t="str">
        <f>IF(B50=0,"",SUM($N$36:N50))</f>
        <v/>
      </c>
      <c r="R50" s="127" t="str">
        <f t="shared" si="4"/>
        <v/>
      </c>
      <c r="S50" s="128"/>
      <c r="T50" s="17"/>
      <c r="U50" s="18"/>
      <c r="V50" s="18"/>
      <c r="W50" s="18"/>
    </row>
    <row r="51" spans="1:23" ht="15.75" customHeight="1">
      <c r="A51" s="44" t="str">
        <f t="shared" si="1"/>
        <v/>
      </c>
      <c r="B51" s="283"/>
      <c r="C51" s="283"/>
      <c r="D51" s="283"/>
      <c r="E51" s="284"/>
      <c r="F51" s="284"/>
      <c r="G51" s="284"/>
      <c r="H51" s="77" t="str">
        <f>IF(G51="", "", VLOOKUP($G51,Lookup!$A$2:$C$5,2, FALSE))</f>
        <v/>
      </c>
      <c r="I51" s="77" t="str">
        <f>IF(G51="", "", VLOOKUP($G51,Lookup!$A$2:$C$5,3, FALSE))</f>
        <v/>
      </c>
      <c r="J51" s="285"/>
      <c r="K51" s="80">
        <f t="shared" si="2"/>
        <v>0</v>
      </c>
      <c r="L51" s="286"/>
      <c r="M51" s="287"/>
      <c r="N51" s="125" t="str">
        <f t="shared" si="5"/>
        <v/>
      </c>
      <c r="O51" s="126" t="str">
        <f>IF(B51=0,"",IF(H51&gt;F51,"DATE ERROR",IF(H51&lt;E51,"DATE ERROR",IF(I51&gt;F51,"DATE ERROR",IF(I51&lt;E51,"DATE ERROR",SUM($J$36:$J51))))))</f>
        <v/>
      </c>
      <c r="P51" s="126" t="str">
        <f t="shared" si="3"/>
        <v/>
      </c>
      <c r="Q51" s="127" t="str">
        <f>IF(B51=0,"",SUM($N$36:N51))</f>
        <v/>
      </c>
      <c r="R51" s="127" t="str">
        <f t="shared" si="4"/>
        <v/>
      </c>
      <c r="S51" s="128"/>
      <c r="U51" s="18"/>
      <c r="V51" s="18"/>
    </row>
    <row r="52" spans="1:23" ht="15.75" customHeight="1">
      <c r="A52" s="44" t="str">
        <f t="shared" si="1"/>
        <v/>
      </c>
      <c r="B52" s="283"/>
      <c r="C52" s="283"/>
      <c r="D52" s="283"/>
      <c r="E52" s="284"/>
      <c r="F52" s="284"/>
      <c r="G52" s="284"/>
      <c r="H52" s="77" t="str">
        <f>IF(G52="", "", VLOOKUP($G52,Lookup!$A$2:$C$5,2, FALSE))</f>
        <v/>
      </c>
      <c r="I52" s="77" t="str">
        <f>IF(G52="", "", VLOOKUP($G52,Lookup!$A$2:$C$5,3, FALSE))</f>
        <v/>
      </c>
      <c r="J52" s="285"/>
      <c r="K52" s="80">
        <f t="shared" si="2"/>
        <v>0</v>
      </c>
      <c r="L52" s="286"/>
      <c r="M52" s="287"/>
      <c r="N52" s="125" t="str">
        <f t="shared" si="5"/>
        <v/>
      </c>
      <c r="O52" s="126" t="str">
        <f>IF(B52=0,"",IF(H52&gt;F52,"DATE ERROR",IF(H52&lt;E52,"DATE ERROR",IF(I52&gt;F52,"DATE ERROR",IF(I52&lt;E52,"DATE ERROR",SUM($J$36:$J52))))))</f>
        <v/>
      </c>
      <c r="P52" s="126" t="str">
        <f t="shared" si="3"/>
        <v/>
      </c>
      <c r="Q52" s="127" t="str">
        <f>IF(B52=0,"",SUM($N$36:N52))</f>
        <v/>
      </c>
      <c r="R52" s="127" t="str">
        <f t="shared" si="4"/>
        <v/>
      </c>
      <c r="S52" s="128"/>
    </row>
    <row r="53" spans="1:23" ht="15.75" customHeight="1">
      <c r="A53" s="44" t="str">
        <f t="shared" si="1"/>
        <v/>
      </c>
      <c r="B53" s="283"/>
      <c r="C53" s="283"/>
      <c r="D53" s="283"/>
      <c r="E53" s="284"/>
      <c r="F53" s="284"/>
      <c r="G53" s="284"/>
      <c r="H53" s="77" t="str">
        <f>IF(G53="", "", VLOOKUP($G53,Lookup!$A$2:$C$5,2, FALSE))</f>
        <v/>
      </c>
      <c r="I53" s="77" t="str">
        <f>IF(G53="", "", VLOOKUP($G53,Lookup!$A$2:$C$5,3, FALSE))</f>
        <v/>
      </c>
      <c r="J53" s="285"/>
      <c r="K53" s="80">
        <f t="shared" si="2"/>
        <v>0</v>
      </c>
      <c r="L53" s="286"/>
      <c r="M53" s="287"/>
      <c r="N53" s="125" t="str">
        <f t="shared" si="5"/>
        <v/>
      </c>
      <c r="O53" s="126" t="str">
        <f>IF(B53=0,"",IF(H53&gt;F53,"DATE ERROR",IF(H53&lt;E53,"DATE ERROR",IF(I53&gt;F53,"DATE ERROR",IF(I53&lt;E53,"DATE ERROR",SUM($J$36:$J53))))))</f>
        <v/>
      </c>
      <c r="P53" s="126" t="str">
        <f t="shared" si="3"/>
        <v/>
      </c>
      <c r="Q53" s="127" t="str">
        <f>IF(B53=0,"",SUM($N$36:N53))</f>
        <v/>
      </c>
      <c r="R53" s="127" t="str">
        <f t="shared" si="4"/>
        <v/>
      </c>
      <c r="S53" s="128"/>
    </row>
    <row r="54" spans="1:23" ht="15.75" customHeight="1">
      <c r="A54" s="44" t="str">
        <f t="shared" si="1"/>
        <v/>
      </c>
      <c r="B54" s="283"/>
      <c r="C54" s="283"/>
      <c r="D54" s="283"/>
      <c r="E54" s="284"/>
      <c r="F54" s="284"/>
      <c r="G54" s="284"/>
      <c r="H54" s="77" t="str">
        <f>IF(G54="", "", VLOOKUP($G54,Lookup!$A$2:$C$5,2, FALSE))</f>
        <v/>
      </c>
      <c r="I54" s="77" t="str">
        <f>IF(G54="", "", VLOOKUP($G54,Lookup!$A$2:$C$5,3, FALSE))</f>
        <v/>
      </c>
      <c r="J54" s="285"/>
      <c r="K54" s="80">
        <f t="shared" si="2"/>
        <v>0</v>
      </c>
      <c r="L54" s="286"/>
      <c r="M54" s="287"/>
      <c r="N54" s="125" t="str">
        <f t="shared" si="5"/>
        <v/>
      </c>
      <c r="O54" s="126" t="str">
        <f>IF(B54=0,"",IF(H54&gt;F54,"DATE ERROR",IF(H54&lt;E54,"DATE ERROR",IF(I54&gt;F54,"DATE ERROR",IF(I54&lt;E54,"DATE ERROR",SUM($J$36:$J54))))))</f>
        <v/>
      </c>
      <c r="P54" s="126" t="str">
        <f t="shared" si="3"/>
        <v/>
      </c>
      <c r="Q54" s="127" t="str">
        <f>IF(B54=0,"",SUM($N$36:N54))</f>
        <v/>
      </c>
      <c r="R54" s="127" t="str">
        <f t="shared" si="4"/>
        <v/>
      </c>
      <c r="S54" s="128"/>
    </row>
    <row r="55" spans="1:23" ht="15.75" customHeight="1">
      <c r="A55" s="44" t="str">
        <f t="shared" si="1"/>
        <v/>
      </c>
      <c r="B55" s="283"/>
      <c r="C55" s="283"/>
      <c r="D55" s="283"/>
      <c r="E55" s="284"/>
      <c r="F55" s="284"/>
      <c r="G55" s="284"/>
      <c r="H55" s="77" t="str">
        <f>IF(G55="", "", VLOOKUP($G55,Lookup!$A$2:$C$5,2, FALSE))</f>
        <v/>
      </c>
      <c r="I55" s="77" t="str">
        <f>IF(G55="", "", VLOOKUP($G55,Lookup!$A$2:$C$5,3, FALSE))</f>
        <v/>
      </c>
      <c r="J55" s="285"/>
      <c r="K55" s="80">
        <f t="shared" si="2"/>
        <v>0</v>
      </c>
      <c r="L55" s="286"/>
      <c r="M55" s="287"/>
      <c r="N55" s="125" t="str">
        <f t="shared" si="5"/>
        <v/>
      </c>
      <c r="O55" s="126" t="str">
        <f>IF(B55=0,"",IF(H55&gt;F55,"DATE ERROR",IF(H55&lt;E55,"DATE ERROR",IF(I55&gt;F55,"DATE ERROR",IF(I55&lt;E55,"DATE ERROR",SUM($J$36:$J55))))))</f>
        <v/>
      </c>
      <c r="P55" s="126" t="str">
        <f t="shared" si="3"/>
        <v/>
      </c>
      <c r="Q55" s="127" t="str">
        <f>IF(B55=0,"",SUM($N$36:N55))</f>
        <v/>
      </c>
      <c r="R55" s="127" t="str">
        <f t="shared" si="4"/>
        <v/>
      </c>
      <c r="S55" s="128"/>
    </row>
    <row r="56" spans="1:23" ht="15.75" customHeight="1">
      <c r="A56" s="44" t="str">
        <f t="shared" si="1"/>
        <v/>
      </c>
      <c r="B56" s="283"/>
      <c r="C56" s="283"/>
      <c r="D56" s="283"/>
      <c r="E56" s="284"/>
      <c r="F56" s="284"/>
      <c r="G56" s="284"/>
      <c r="H56" s="77" t="str">
        <f>IF(G56="", "", VLOOKUP($G56,Lookup!$A$2:$C$5,2, FALSE))</f>
        <v/>
      </c>
      <c r="I56" s="77" t="str">
        <f>IF(G56="", "", VLOOKUP($G56,Lookup!$A$2:$C$5,3, FALSE))</f>
        <v/>
      </c>
      <c r="J56" s="285"/>
      <c r="K56" s="80">
        <f t="shared" si="2"/>
        <v>0</v>
      </c>
      <c r="L56" s="286"/>
      <c r="M56" s="287"/>
      <c r="N56" s="125" t="str">
        <f t="shared" si="5"/>
        <v/>
      </c>
      <c r="O56" s="126" t="str">
        <f>IF(B56=0,"",IF(H56&gt;F56,"DATE ERROR",IF(H56&lt;E56,"DATE ERROR",IF(I56&gt;F56,"DATE ERROR",IF(I56&lt;E56,"DATE ERROR",SUM($J$36:$J56))))))</f>
        <v/>
      </c>
      <c r="P56" s="126" t="str">
        <f t="shared" si="3"/>
        <v/>
      </c>
      <c r="Q56" s="127" t="str">
        <f>IF(B56=0,"",SUM($N$36:N56))</f>
        <v/>
      </c>
      <c r="R56" s="127" t="str">
        <f t="shared" si="4"/>
        <v/>
      </c>
      <c r="S56" s="128"/>
    </row>
    <row r="57" spans="1:23">
      <c r="A57" s="44" t="str">
        <f t="shared" si="1"/>
        <v/>
      </c>
      <c r="B57" s="283"/>
      <c r="C57" s="283"/>
      <c r="D57" s="283"/>
      <c r="E57" s="284"/>
      <c r="F57" s="284"/>
      <c r="G57" s="284"/>
      <c r="H57" s="77" t="str">
        <f>IF(G57="", "", VLOOKUP($G57,Lookup!$A$2:$C$5,2, FALSE))</f>
        <v/>
      </c>
      <c r="I57" s="77" t="str">
        <f>IF(G57="", "", VLOOKUP($G57,Lookup!$A$2:$C$5,3, FALSE))</f>
        <v/>
      </c>
      <c r="J57" s="285"/>
      <c r="K57" s="80">
        <f t="shared" si="2"/>
        <v>0</v>
      </c>
      <c r="L57" s="286"/>
      <c r="M57" s="287"/>
      <c r="N57" s="125" t="str">
        <f t="shared" si="5"/>
        <v/>
      </c>
      <c r="O57" s="126" t="str">
        <f>IF(B57=0,"",IF(H57&gt;F57,"DATE ERROR",IF(H57&lt;E57,"DATE ERROR",IF(I57&gt;F57,"DATE ERROR",IF(I57&lt;E57,"DATE ERROR",SUM($J$36:$J57))))))</f>
        <v/>
      </c>
      <c r="P57" s="126" t="str">
        <f t="shared" si="3"/>
        <v/>
      </c>
      <c r="Q57" s="127" t="str">
        <f>IF(B57=0,"",SUM($N$36:N57))</f>
        <v/>
      </c>
      <c r="R57" s="127" t="str">
        <f t="shared" si="4"/>
        <v/>
      </c>
      <c r="S57" s="128"/>
    </row>
    <row r="58" spans="1:23">
      <c r="A58" s="44" t="str">
        <f t="shared" si="1"/>
        <v/>
      </c>
      <c r="B58" s="283"/>
      <c r="C58" s="283"/>
      <c r="D58" s="283"/>
      <c r="E58" s="284"/>
      <c r="F58" s="284"/>
      <c r="G58" s="284"/>
      <c r="H58" s="77" t="str">
        <f>IF(G58="", "", VLOOKUP($G58,Lookup!$A$2:$C$5,2, FALSE))</f>
        <v/>
      </c>
      <c r="I58" s="77" t="str">
        <f>IF(G58="", "", VLOOKUP($G58,Lookup!$A$2:$C$5,3, FALSE))</f>
        <v/>
      </c>
      <c r="J58" s="285"/>
      <c r="K58" s="80">
        <f t="shared" si="2"/>
        <v>0</v>
      </c>
      <c r="L58" s="286"/>
      <c r="M58" s="287"/>
      <c r="N58" s="125" t="str">
        <f t="shared" si="5"/>
        <v/>
      </c>
      <c r="O58" s="126" t="str">
        <f>IF(B58=0,"",IF(H58&gt;F58,"DATE ERROR",IF(H58&lt;E58,"DATE ERROR",IF(I58&gt;F58,"DATE ERROR",IF(I58&lt;E58,"DATE ERROR",SUM($J$36:$J58))))))</f>
        <v/>
      </c>
      <c r="P58" s="126" t="str">
        <f t="shared" si="3"/>
        <v/>
      </c>
      <c r="Q58" s="127" t="str">
        <f>IF(B58=0,"",SUM($N$36:N58))</f>
        <v/>
      </c>
      <c r="R58" s="127" t="str">
        <f t="shared" si="4"/>
        <v/>
      </c>
      <c r="S58" s="128"/>
    </row>
    <row r="59" spans="1:23">
      <c r="A59" s="44" t="str">
        <f t="shared" si="1"/>
        <v/>
      </c>
      <c r="B59" s="283"/>
      <c r="C59" s="283"/>
      <c r="D59" s="283"/>
      <c r="E59" s="284"/>
      <c r="F59" s="284"/>
      <c r="G59" s="284"/>
      <c r="H59" s="77" t="str">
        <f>IF(G59="", "", VLOOKUP($G59,Lookup!$A$2:$C$5,2, FALSE))</f>
        <v/>
      </c>
      <c r="I59" s="77" t="str">
        <f>IF(G59="", "", VLOOKUP($G59,Lookup!$A$2:$C$5,3, FALSE))</f>
        <v/>
      </c>
      <c r="J59" s="285"/>
      <c r="K59" s="80">
        <f t="shared" si="2"/>
        <v>0</v>
      </c>
      <c r="L59" s="286"/>
      <c r="M59" s="287"/>
      <c r="N59" s="125" t="str">
        <f t="shared" si="5"/>
        <v/>
      </c>
      <c r="O59" s="126" t="str">
        <f>IF(B59=0,"",IF(H59&gt;F59,"DATE ERROR",IF(H59&lt;E59,"DATE ERROR",IF(I59&gt;F59,"DATE ERROR",IF(I59&lt;E59,"DATE ERROR",SUM($J$36:$J59))))))</f>
        <v/>
      </c>
      <c r="P59" s="126" t="str">
        <f t="shared" si="3"/>
        <v/>
      </c>
      <c r="Q59" s="127" t="str">
        <f>IF(B59=0,"",SUM($N$36:N59))</f>
        <v/>
      </c>
      <c r="R59" s="127" t="str">
        <f t="shared" si="4"/>
        <v/>
      </c>
      <c r="S59" s="128"/>
    </row>
    <row r="60" spans="1:23">
      <c r="A60" s="44" t="str">
        <f t="shared" si="1"/>
        <v/>
      </c>
      <c r="B60" s="283"/>
      <c r="C60" s="283"/>
      <c r="D60" s="283"/>
      <c r="E60" s="284"/>
      <c r="F60" s="284"/>
      <c r="G60" s="284"/>
      <c r="H60" s="77" t="str">
        <f>IF(G60="", "", VLOOKUP($G60,Lookup!$A$2:$C$5,2, FALSE))</f>
        <v/>
      </c>
      <c r="I60" s="77" t="str">
        <f>IF(G60="", "", VLOOKUP($G60,Lookup!$A$2:$C$5,3, FALSE))</f>
        <v/>
      </c>
      <c r="J60" s="285"/>
      <c r="K60" s="80">
        <f t="shared" si="2"/>
        <v>0</v>
      </c>
      <c r="L60" s="286"/>
      <c r="M60" s="287"/>
      <c r="N60" s="125" t="str">
        <f t="shared" si="5"/>
        <v/>
      </c>
      <c r="O60" s="126" t="str">
        <f>IF(B60=0,"",IF(H60&gt;F60,"DATE ERROR",IF(H60&lt;E60,"DATE ERROR",IF(I60&gt;F60,"DATE ERROR",IF(I60&lt;E60,"DATE ERROR",SUM($J$36:$J60))))))</f>
        <v/>
      </c>
      <c r="P60" s="126" t="str">
        <f t="shared" si="3"/>
        <v/>
      </c>
      <c r="Q60" s="127" t="str">
        <f>IF(B60=0,"",SUM($N$36:N60))</f>
        <v/>
      </c>
      <c r="R60" s="127" t="str">
        <f t="shared" si="4"/>
        <v/>
      </c>
      <c r="S60" s="128"/>
    </row>
    <row r="61" spans="1:23">
      <c r="A61" s="44" t="str">
        <f t="shared" si="1"/>
        <v/>
      </c>
      <c r="B61" s="283"/>
      <c r="C61" s="283"/>
      <c r="D61" s="283"/>
      <c r="E61" s="284"/>
      <c r="F61" s="284"/>
      <c r="G61" s="284"/>
      <c r="H61" s="77" t="str">
        <f>IF(G61="", "", VLOOKUP($G61,Lookup!$A$2:$C$5,2, FALSE))</f>
        <v/>
      </c>
      <c r="I61" s="77" t="str">
        <f>IF(G61="", "", VLOOKUP($G61,Lookup!$A$2:$C$5,3, FALSE))</f>
        <v/>
      </c>
      <c r="J61" s="285"/>
      <c r="K61" s="80">
        <f t="shared" si="2"/>
        <v>0</v>
      </c>
      <c r="L61" s="286"/>
      <c r="M61" s="287"/>
      <c r="N61" s="125" t="str">
        <f t="shared" si="5"/>
        <v/>
      </c>
      <c r="O61" s="126" t="str">
        <f>IF(B61=0,"",IF(H61&gt;F61,"DATE ERROR",IF(H61&lt;E61,"DATE ERROR",IF(I61&gt;F61,"DATE ERROR",IF(I61&lt;E61,"DATE ERROR",SUM($J$36:$J61))))))</f>
        <v/>
      </c>
      <c r="P61" s="126" t="str">
        <f t="shared" si="3"/>
        <v/>
      </c>
      <c r="Q61" s="127" t="str">
        <f>IF(B61=0,"",SUM($N$36:N61))</f>
        <v/>
      </c>
      <c r="R61" s="127" t="str">
        <f t="shared" si="4"/>
        <v/>
      </c>
      <c r="S61" s="128"/>
    </row>
    <row r="62" spans="1:23">
      <c r="A62" s="44" t="str">
        <f t="shared" si="1"/>
        <v/>
      </c>
      <c r="B62" s="283"/>
      <c r="C62" s="283"/>
      <c r="D62" s="283"/>
      <c r="E62" s="284"/>
      <c r="F62" s="284"/>
      <c r="G62" s="284"/>
      <c r="H62" s="77" t="str">
        <f>IF(G62="", "", VLOOKUP($G62,Lookup!$A$2:$C$5,2, FALSE))</f>
        <v/>
      </c>
      <c r="I62" s="77" t="str">
        <f>IF(G62="", "", VLOOKUP($G62,Lookup!$A$2:$C$5,3, FALSE))</f>
        <v/>
      </c>
      <c r="J62" s="285"/>
      <c r="K62" s="80">
        <f t="shared" si="2"/>
        <v>0</v>
      </c>
      <c r="L62" s="286"/>
      <c r="M62" s="287"/>
      <c r="N62" s="125" t="str">
        <f t="shared" si="5"/>
        <v/>
      </c>
      <c r="O62" s="126" t="str">
        <f>IF(B62=0,"",IF(H62&gt;F62,"DATE ERROR",IF(H62&lt;E62,"DATE ERROR",IF(I62&gt;F62,"DATE ERROR",IF(I62&lt;E62,"DATE ERROR",SUM($J$36:$J62))))))</f>
        <v/>
      </c>
      <c r="P62" s="126" t="str">
        <f t="shared" si="3"/>
        <v/>
      </c>
      <c r="Q62" s="127" t="str">
        <f>IF(B62=0,"",SUM($N$36:N62))</f>
        <v/>
      </c>
      <c r="R62" s="127" t="str">
        <f t="shared" si="4"/>
        <v/>
      </c>
      <c r="S62" s="128"/>
    </row>
    <row r="63" spans="1:23">
      <c r="A63" s="44" t="str">
        <f t="shared" si="1"/>
        <v/>
      </c>
      <c r="B63" s="283"/>
      <c r="C63" s="283"/>
      <c r="D63" s="283"/>
      <c r="E63" s="284"/>
      <c r="F63" s="284"/>
      <c r="G63" s="284"/>
      <c r="H63" s="77" t="str">
        <f>IF(G63="", "", VLOOKUP($G63,Lookup!$A$2:$C$5,2, FALSE))</f>
        <v/>
      </c>
      <c r="I63" s="77" t="str">
        <f>IF(G63="", "", VLOOKUP($G63,Lookup!$A$2:$C$5,3, FALSE))</f>
        <v/>
      </c>
      <c r="J63" s="285"/>
      <c r="K63" s="80">
        <f t="shared" si="2"/>
        <v>0</v>
      </c>
      <c r="L63" s="286"/>
      <c r="M63" s="287"/>
      <c r="N63" s="125" t="str">
        <f t="shared" si="5"/>
        <v/>
      </c>
      <c r="O63" s="126" t="str">
        <f>IF(B63=0,"",IF(H63&gt;F63,"DATE ERROR",IF(H63&lt;E63,"DATE ERROR",IF(I63&gt;F63,"DATE ERROR",IF(I63&lt;E63,"DATE ERROR",SUM($J$36:$J63))))))</f>
        <v/>
      </c>
      <c r="P63" s="126" t="str">
        <f t="shared" si="3"/>
        <v/>
      </c>
      <c r="Q63" s="127" t="str">
        <f>IF(B63=0,"",SUM($N$36:N63))</f>
        <v/>
      </c>
      <c r="R63" s="127" t="str">
        <f t="shared" si="4"/>
        <v/>
      </c>
      <c r="S63" s="128"/>
    </row>
    <row r="64" spans="1:23">
      <c r="A64" s="44" t="str">
        <f t="shared" si="1"/>
        <v/>
      </c>
      <c r="B64" s="283"/>
      <c r="C64" s="283"/>
      <c r="D64" s="283"/>
      <c r="E64" s="284"/>
      <c r="F64" s="284"/>
      <c r="G64" s="284"/>
      <c r="H64" s="77" t="str">
        <f>IF(G64="", "", VLOOKUP($G64,Lookup!$A$2:$C$5,2, FALSE))</f>
        <v/>
      </c>
      <c r="I64" s="77" t="str">
        <f>IF(G64="", "", VLOOKUP($G64,Lookup!$A$2:$C$5,3, FALSE))</f>
        <v/>
      </c>
      <c r="J64" s="285"/>
      <c r="K64" s="80">
        <f t="shared" si="2"/>
        <v>0</v>
      </c>
      <c r="L64" s="286"/>
      <c r="M64" s="287"/>
      <c r="N64" s="125" t="str">
        <f t="shared" si="5"/>
        <v/>
      </c>
      <c r="O64" s="126" t="str">
        <f>IF(B64=0,"",IF(H64&gt;F64,"DATE ERROR",IF(H64&lt;E64,"DATE ERROR",IF(I64&gt;F64,"DATE ERROR",IF(I64&lt;E64,"DATE ERROR",SUM($J$36:$J64))))))</f>
        <v/>
      </c>
      <c r="P64" s="126" t="str">
        <f t="shared" si="3"/>
        <v/>
      </c>
      <c r="Q64" s="127" t="str">
        <f>IF(B64=0,"",SUM($N$36:N64))</f>
        <v/>
      </c>
      <c r="R64" s="127" t="str">
        <f t="shared" si="4"/>
        <v/>
      </c>
      <c r="S64" s="128"/>
    </row>
    <row r="65" spans="1:19">
      <c r="A65" s="44" t="str">
        <f t="shared" si="1"/>
        <v/>
      </c>
      <c r="B65" s="283"/>
      <c r="C65" s="283"/>
      <c r="D65" s="283"/>
      <c r="E65" s="284"/>
      <c r="F65" s="284"/>
      <c r="G65" s="284"/>
      <c r="H65" s="77" t="str">
        <f>IF(G65="", "", VLOOKUP($G65,Lookup!$A$2:$C$5,2, FALSE))</f>
        <v/>
      </c>
      <c r="I65" s="77" t="str">
        <f>IF(G65="", "", VLOOKUP($G65,Lookup!$A$2:$C$5,3, FALSE))</f>
        <v/>
      </c>
      <c r="J65" s="285"/>
      <c r="K65" s="80">
        <f t="shared" si="2"/>
        <v>0</v>
      </c>
      <c r="L65" s="286"/>
      <c r="M65" s="287"/>
      <c r="N65" s="125" t="str">
        <f t="shared" si="5"/>
        <v/>
      </c>
      <c r="O65" s="126" t="str">
        <f>IF(B65=0,"",IF(H65&gt;F65,"DATE ERROR",IF(H65&lt;E65,"DATE ERROR",IF(I65&gt;F65,"DATE ERROR",IF(I65&lt;E65,"DATE ERROR",SUM($J$36:$J65))))))</f>
        <v/>
      </c>
      <c r="P65" s="126" t="str">
        <f t="shared" si="3"/>
        <v/>
      </c>
      <c r="Q65" s="127" t="str">
        <f>IF(B65=0,"",SUM($N$36:N65))</f>
        <v/>
      </c>
      <c r="R65" s="127" t="str">
        <f t="shared" si="4"/>
        <v/>
      </c>
      <c r="S65" s="128"/>
    </row>
    <row r="66" spans="1:19">
      <c r="A66" s="44" t="str">
        <f t="shared" si="1"/>
        <v/>
      </c>
      <c r="B66" s="283"/>
      <c r="C66" s="283"/>
      <c r="D66" s="283"/>
      <c r="E66" s="284"/>
      <c r="F66" s="284"/>
      <c r="G66" s="284"/>
      <c r="H66" s="77" t="str">
        <f>IF(G66="", "", VLOOKUP($G66,Lookup!$A$2:$C$5,2, FALSE))</f>
        <v/>
      </c>
      <c r="I66" s="77" t="str">
        <f>IF(G66="", "", VLOOKUP($G66,Lookup!$A$2:$C$5,3, FALSE))</f>
        <v/>
      </c>
      <c r="J66" s="285"/>
      <c r="K66" s="80">
        <f t="shared" si="2"/>
        <v>0</v>
      </c>
      <c r="L66" s="288"/>
      <c r="M66" s="287"/>
      <c r="N66" s="125" t="str">
        <f t="shared" si="5"/>
        <v/>
      </c>
      <c r="O66" s="126" t="str">
        <f>IF(B66=0,"",IF(H66&gt;F66,"DATE ERROR",IF(H66&lt;E66,"DATE ERROR",IF(I66&gt;F66,"DATE ERROR",IF(I66&lt;E66,"DATE ERROR",SUM($J$36:$J66))))))</f>
        <v/>
      </c>
      <c r="P66" s="126" t="str">
        <f t="shared" si="3"/>
        <v/>
      </c>
      <c r="Q66" s="127" t="str">
        <f>IF(B66=0,"",SUM($N$36:N66))</f>
        <v/>
      </c>
      <c r="R66" s="127" t="str">
        <f t="shared" si="4"/>
        <v/>
      </c>
      <c r="S66" s="128"/>
    </row>
    <row r="67" spans="1:19">
      <c r="A67" s="44" t="str">
        <f t="shared" si="1"/>
        <v/>
      </c>
      <c r="B67" s="138"/>
      <c r="C67" s="139"/>
      <c r="D67" s="139"/>
      <c r="E67" s="139"/>
      <c r="F67" s="140"/>
      <c r="G67" s="141"/>
      <c r="H67" s="140"/>
      <c r="I67" s="140"/>
      <c r="J67" s="142">
        <f>SUM(J36:J66)</f>
        <v>0.41859999999999997</v>
      </c>
      <c r="K67" s="142"/>
      <c r="L67" s="143"/>
      <c r="M67" s="144"/>
      <c r="N67" s="145">
        <f>SUM(N36:N66)</f>
        <v>70324.800000000003</v>
      </c>
      <c r="O67" s="146"/>
      <c r="P67" s="147"/>
      <c r="Q67" s="148"/>
      <c r="R67" s="147"/>
      <c r="S67" s="291"/>
    </row>
    <row r="68" spans="1:19">
      <c r="A68" s="44" t="str">
        <f t="shared" si="1"/>
        <v/>
      </c>
      <c r="C68" s="150" t="s">
        <v>2</v>
      </c>
      <c r="E68" s="151"/>
      <c r="F68" s="152"/>
      <c r="G68" s="151"/>
      <c r="H68" s="151"/>
      <c r="I68" s="151"/>
      <c r="L68" s="151"/>
      <c r="M68" s="153"/>
    </row>
    <row r="69" spans="1:19">
      <c r="A69" s="44" t="str">
        <f t="shared" si="1"/>
        <v/>
      </c>
      <c r="C69" s="150" t="s">
        <v>2</v>
      </c>
      <c r="E69" s="151"/>
      <c r="F69" s="152"/>
      <c r="G69" s="151"/>
      <c r="H69" s="151"/>
      <c r="I69" s="151"/>
      <c r="L69" s="151"/>
      <c r="M69" s="153"/>
    </row>
    <row r="70" spans="1:19">
      <c r="A70" s="44" t="str">
        <f t="shared" si="1"/>
        <v/>
      </c>
      <c r="C70" s="150" t="s">
        <v>2</v>
      </c>
      <c r="E70" s="151"/>
      <c r="F70" s="152"/>
      <c r="G70" s="151"/>
      <c r="H70" s="151"/>
      <c r="I70" s="151"/>
      <c r="L70" s="151"/>
      <c r="M70" s="153"/>
    </row>
    <row r="71" spans="1:19">
      <c r="C71" s="150" t="s">
        <v>2</v>
      </c>
      <c r="E71" s="151"/>
      <c r="F71" s="152"/>
      <c r="G71" s="151"/>
      <c r="H71" s="151"/>
      <c r="I71" s="151"/>
      <c r="L71" s="151"/>
      <c r="M71" s="153"/>
    </row>
    <row r="72" spans="1:19">
      <c r="C72" s="150" t="s">
        <v>2</v>
      </c>
      <c r="E72" s="151"/>
      <c r="F72" s="152"/>
      <c r="G72" s="151"/>
      <c r="H72" s="151"/>
      <c r="I72" s="151"/>
      <c r="L72" s="151"/>
      <c r="M72" s="153"/>
    </row>
    <row r="73" spans="1:19">
      <c r="C73" s="150" t="s">
        <v>2</v>
      </c>
      <c r="E73" s="151"/>
      <c r="F73" s="152"/>
      <c r="G73" s="151"/>
      <c r="H73" s="151"/>
      <c r="I73" s="151"/>
      <c r="L73" s="151"/>
      <c r="M73" s="153"/>
    </row>
    <row r="74" spans="1:19">
      <c r="C74" s="150" t="s">
        <v>2</v>
      </c>
      <c r="E74" s="151"/>
      <c r="F74" s="152"/>
      <c r="G74" s="151"/>
      <c r="H74" s="151"/>
      <c r="I74" s="151"/>
      <c r="L74" s="151"/>
      <c r="M74" s="153"/>
    </row>
    <row r="75" spans="1:19">
      <c r="C75" s="150" t="s">
        <v>2</v>
      </c>
      <c r="E75" s="151"/>
      <c r="F75" s="152"/>
      <c r="G75" s="151"/>
      <c r="H75" s="151"/>
      <c r="I75" s="151"/>
      <c r="L75" s="151"/>
      <c r="M75" s="153"/>
    </row>
    <row r="76" spans="1:19">
      <c r="C76" s="150" t="s">
        <v>2</v>
      </c>
      <c r="E76" s="151"/>
      <c r="F76" s="152"/>
      <c r="G76" s="151"/>
      <c r="H76" s="151"/>
      <c r="I76" s="151"/>
      <c r="L76" s="151"/>
      <c r="M76" s="153"/>
    </row>
    <row r="77" spans="1:19">
      <c r="C77" s="150" t="s">
        <v>2</v>
      </c>
      <c r="E77" s="151"/>
      <c r="F77" s="152"/>
      <c r="G77" s="151"/>
      <c r="H77" s="151"/>
      <c r="I77" s="151"/>
      <c r="L77" s="151"/>
      <c r="M77" s="153"/>
    </row>
    <row r="78" spans="1:19">
      <c r="C78" s="150" t="s">
        <v>2</v>
      </c>
      <c r="E78" s="151"/>
      <c r="F78" s="152"/>
      <c r="G78" s="151"/>
      <c r="H78" s="151"/>
      <c r="I78" s="151"/>
      <c r="L78" s="151"/>
      <c r="M78" s="153"/>
    </row>
    <row r="79" spans="1:19">
      <c r="C79" s="150" t="s">
        <v>2</v>
      </c>
      <c r="E79" s="151"/>
      <c r="F79" s="152"/>
      <c r="G79" s="151"/>
      <c r="H79" s="151"/>
      <c r="I79" s="151"/>
      <c r="L79" s="151"/>
      <c r="M79" s="153"/>
    </row>
    <row r="80" spans="1:19">
      <c r="C80" s="150" t="s">
        <v>2</v>
      </c>
      <c r="E80" s="151"/>
      <c r="F80" s="152"/>
      <c r="G80" s="151"/>
      <c r="H80" s="151"/>
      <c r="I80" s="151"/>
      <c r="L80" s="151"/>
      <c r="M80" s="153"/>
    </row>
    <row r="81" spans="3:13">
      <c r="C81" s="150" t="s">
        <v>2</v>
      </c>
      <c r="E81" s="151"/>
      <c r="F81" s="152"/>
      <c r="G81" s="151"/>
      <c r="H81" s="151"/>
      <c r="I81" s="151"/>
      <c r="L81" s="151"/>
      <c r="M81" s="153"/>
    </row>
    <row r="82" spans="3:13">
      <c r="C82" s="150" t="s">
        <v>2</v>
      </c>
      <c r="E82" s="151"/>
      <c r="F82" s="152"/>
      <c r="G82" s="151"/>
      <c r="H82" s="151"/>
      <c r="I82" s="151"/>
      <c r="L82" s="151"/>
      <c r="M82" s="153"/>
    </row>
    <row r="83" spans="3:13">
      <c r="C83" s="150" t="s">
        <v>2</v>
      </c>
      <c r="E83" s="151"/>
      <c r="F83" s="152"/>
      <c r="G83" s="151"/>
      <c r="H83" s="151"/>
      <c r="I83" s="151"/>
      <c r="L83" s="151"/>
      <c r="M83" s="153"/>
    </row>
    <row r="84" spans="3:13">
      <c r="C84" s="150" t="s">
        <v>2</v>
      </c>
      <c r="E84" s="151"/>
      <c r="F84" s="152"/>
      <c r="G84" s="151"/>
      <c r="H84" s="151"/>
      <c r="I84" s="151"/>
      <c r="L84" s="151"/>
      <c r="M84" s="153"/>
    </row>
    <row r="85" spans="3:13">
      <c r="C85" s="150" t="s">
        <v>2</v>
      </c>
      <c r="E85" s="151"/>
      <c r="F85" s="152"/>
      <c r="G85" s="151"/>
      <c r="H85" s="151"/>
      <c r="I85" s="151"/>
      <c r="L85" s="151"/>
      <c r="M85" s="153"/>
    </row>
    <row r="86" spans="3:13">
      <c r="C86" s="150" t="s">
        <v>2</v>
      </c>
      <c r="E86" s="151"/>
      <c r="F86" s="152"/>
      <c r="G86" s="151"/>
      <c r="H86" s="151"/>
      <c r="I86" s="151"/>
      <c r="L86" s="151"/>
      <c r="M86" s="153"/>
    </row>
    <row r="87" spans="3:13">
      <c r="C87" s="150" t="s">
        <v>2</v>
      </c>
      <c r="E87" s="151"/>
      <c r="F87" s="152"/>
      <c r="G87" s="151"/>
      <c r="H87" s="151"/>
      <c r="I87" s="151"/>
      <c r="L87" s="151"/>
      <c r="M87" s="153"/>
    </row>
    <row r="88" spans="3:13">
      <c r="C88" s="150" t="s">
        <v>2</v>
      </c>
      <c r="E88" s="151"/>
      <c r="F88" s="152"/>
      <c r="G88" s="151"/>
      <c r="H88" s="151"/>
      <c r="I88" s="151"/>
      <c r="L88" s="151"/>
      <c r="M88" s="153"/>
    </row>
    <row r="89" spans="3:13">
      <c r="C89" s="150" t="s">
        <v>2</v>
      </c>
      <c r="E89" s="151"/>
      <c r="F89" s="152"/>
      <c r="G89" s="151"/>
      <c r="H89" s="151"/>
      <c r="I89" s="151"/>
      <c r="L89" s="151"/>
      <c r="M89" s="153"/>
    </row>
    <row r="90" spans="3:13">
      <c r="C90" s="150" t="s">
        <v>2</v>
      </c>
      <c r="E90" s="151"/>
      <c r="F90" s="152"/>
      <c r="G90" s="151"/>
      <c r="H90" s="151"/>
      <c r="I90" s="151"/>
      <c r="L90" s="151"/>
      <c r="M90" s="153"/>
    </row>
    <row r="91" spans="3:13">
      <c r="C91" s="150" t="s">
        <v>2</v>
      </c>
      <c r="E91" s="151"/>
      <c r="F91" s="152"/>
      <c r="G91" s="151"/>
      <c r="H91" s="151"/>
      <c r="I91" s="151"/>
      <c r="L91" s="151"/>
      <c r="M91" s="153"/>
    </row>
    <row r="92" spans="3:13">
      <c r="C92" s="150" t="s">
        <v>2</v>
      </c>
      <c r="E92" s="151"/>
      <c r="F92" s="152"/>
      <c r="G92" s="151"/>
      <c r="H92" s="151"/>
      <c r="I92" s="151"/>
      <c r="L92" s="151"/>
      <c r="M92" s="153"/>
    </row>
    <row r="93" spans="3:13">
      <c r="C93" s="150" t="s">
        <v>2</v>
      </c>
      <c r="E93" s="151"/>
      <c r="F93" s="152"/>
      <c r="G93" s="151"/>
      <c r="H93" s="151"/>
      <c r="I93" s="151"/>
      <c r="L93" s="151"/>
      <c r="M93" s="153"/>
    </row>
    <row r="94" spans="3:13">
      <c r="C94" s="150" t="s">
        <v>2</v>
      </c>
      <c r="E94" s="151"/>
      <c r="F94" s="152"/>
      <c r="G94" s="151"/>
      <c r="H94" s="151"/>
      <c r="I94" s="151"/>
      <c r="L94" s="151"/>
      <c r="M94" s="153"/>
    </row>
    <row r="95" spans="3:13">
      <c r="C95" s="150" t="s">
        <v>2</v>
      </c>
      <c r="E95" s="151"/>
      <c r="F95" s="152"/>
      <c r="G95" s="151"/>
      <c r="H95" s="151"/>
      <c r="I95" s="151"/>
      <c r="L95" s="151"/>
      <c r="M95" s="153"/>
    </row>
    <row r="96" spans="3:13">
      <c r="C96" s="150" t="s">
        <v>2</v>
      </c>
      <c r="E96" s="151"/>
      <c r="F96" s="152"/>
      <c r="G96" s="151"/>
      <c r="H96" s="151"/>
      <c r="I96" s="151"/>
      <c r="L96" s="151"/>
      <c r="M96" s="153"/>
    </row>
    <row r="97" spans="3:13">
      <c r="C97" s="150" t="s">
        <v>2</v>
      </c>
      <c r="E97" s="151"/>
      <c r="F97" s="152"/>
      <c r="G97" s="151"/>
      <c r="H97" s="151"/>
      <c r="I97" s="151"/>
      <c r="L97" s="151"/>
      <c r="M97" s="153"/>
    </row>
    <row r="98" spans="3:13">
      <c r="C98" s="150" t="s">
        <v>2</v>
      </c>
      <c r="E98" s="151"/>
      <c r="F98" s="152"/>
      <c r="G98" s="151"/>
      <c r="H98" s="151"/>
      <c r="I98" s="151"/>
      <c r="L98" s="151"/>
      <c r="M98" s="153"/>
    </row>
    <row r="99" spans="3:13">
      <c r="C99" s="150" t="s">
        <v>2</v>
      </c>
      <c r="E99" s="151"/>
      <c r="F99" s="152"/>
      <c r="G99" s="151"/>
      <c r="H99" s="151"/>
      <c r="I99" s="151"/>
      <c r="L99" s="151"/>
      <c r="M99" s="153"/>
    </row>
    <row r="100" spans="3:13">
      <c r="C100" s="150" t="s">
        <v>2</v>
      </c>
      <c r="E100" s="151"/>
      <c r="F100" s="152"/>
      <c r="G100" s="151"/>
      <c r="H100" s="151"/>
      <c r="I100" s="151"/>
      <c r="L100" s="151"/>
      <c r="M100" s="153"/>
    </row>
    <row r="101" spans="3:13">
      <c r="C101" s="150" t="s">
        <v>2</v>
      </c>
      <c r="E101" s="151"/>
      <c r="F101" s="152"/>
      <c r="G101" s="151"/>
      <c r="H101" s="151"/>
      <c r="I101" s="151"/>
      <c r="L101" s="151"/>
      <c r="M101" s="153"/>
    </row>
    <row r="102" spans="3:13">
      <c r="C102" s="150" t="s">
        <v>2</v>
      </c>
      <c r="E102" s="151"/>
      <c r="F102" s="152"/>
      <c r="G102" s="151"/>
      <c r="H102" s="151"/>
      <c r="I102" s="151"/>
      <c r="L102" s="151"/>
      <c r="M102" s="153"/>
    </row>
    <row r="103" spans="3:13">
      <c r="C103" s="150" t="s">
        <v>2</v>
      </c>
      <c r="E103" s="151"/>
      <c r="F103" s="152"/>
      <c r="G103" s="151"/>
      <c r="H103" s="151"/>
      <c r="I103" s="151"/>
      <c r="L103" s="151"/>
      <c r="M103" s="153"/>
    </row>
    <row r="104" spans="3:13">
      <c r="C104" s="150" t="s">
        <v>2</v>
      </c>
      <c r="E104" s="151"/>
      <c r="F104" s="152"/>
      <c r="G104" s="151"/>
      <c r="H104" s="151"/>
      <c r="I104" s="151"/>
      <c r="L104" s="151"/>
      <c r="M104" s="153"/>
    </row>
    <row r="105" spans="3:13">
      <c r="C105" s="150" t="s">
        <v>2</v>
      </c>
      <c r="E105" s="151"/>
      <c r="F105" s="152"/>
      <c r="G105" s="151"/>
      <c r="H105" s="151"/>
      <c r="I105" s="151"/>
      <c r="L105" s="151"/>
      <c r="M105" s="153"/>
    </row>
    <row r="106" spans="3:13">
      <c r="C106" s="150" t="s">
        <v>2</v>
      </c>
      <c r="E106" s="151"/>
      <c r="F106" s="152"/>
      <c r="G106" s="151"/>
      <c r="H106" s="151"/>
      <c r="I106" s="151"/>
      <c r="L106" s="151"/>
      <c r="M106" s="153"/>
    </row>
    <row r="107" spans="3:13">
      <c r="C107" s="150" t="s">
        <v>2</v>
      </c>
      <c r="E107" s="151"/>
      <c r="F107" s="152"/>
      <c r="G107" s="151"/>
      <c r="H107" s="151"/>
      <c r="I107" s="151"/>
      <c r="L107" s="151"/>
      <c r="M107" s="153"/>
    </row>
    <row r="108" spans="3:13">
      <c r="C108" s="150" t="s">
        <v>2</v>
      </c>
      <c r="E108" s="151"/>
      <c r="F108" s="152"/>
      <c r="G108" s="151"/>
      <c r="H108" s="151"/>
      <c r="I108" s="151"/>
      <c r="L108" s="151"/>
      <c r="M108" s="153"/>
    </row>
    <row r="109" spans="3:13">
      <c r="C109" s="150" t="s">
        <v>2</v>
      </c>
      <c r="E109" s="151"/>
      <c r="F109" s="152"/>
      <c r="G109" s="151"/>
      <c r="H109" s="151"/>
      <c r="I109" s="151"/>
      <c r="L109" s="151"/>
      <c r="M109" s="153"/>
    </row>
    <row r="110" spans="3:13">
      <c r="C110" s="150" t="s">
        <v>2</v>
      </c>
      <c r="E110" s="151"/>
      <c r="F110" s="152"/>
      <c r="G110" s="151"/>
      <c r="H110" s="151"/>
      <c r="I110" s="151"/>
      <c r="L110" s="151"/>
      <c r="M110" s="153"/>
    </row>
    <row r="111" spans="3:13">
      <c r="C111" s="150" t="s">
        <v>2</v>
      </c>
      <c r="E111" s="151"/>
      <c r="F111" s="152"/>
      <c r="G111" s="151"/>
      <c r="H111" s="151"/>
      <c r="I111" s="151"/>
      <c r="L111" s="151"/>
      <c r="M111" s="153"/>
    </row>
    <row r="112" spans="3:13">
      <c r="C112" s="150" t="s">
        <v>2</v>
      </c>
      <c r="E112" s="151"/>
      <c r="F112" s="152"/>
      <c r="G112" s="151"/>
      <c r="H112" s="151"/>
      <c r="I112" s="151"/>
      <c r="L112" s="151"/>
      <c r="M112" s="153"/>
    </row>
    <row r="113" spans="3:13">
      <c r="C113" s="150" t="s">
        <v>2</v>
      </c>
      <c r="E113" s="151"/>
      <c r="F113" s="152"/>
      <c r="G113" s="151"/>
      <c r="H113" s="151"/>
      <c r="I113" s="151"/>
      <c r="L113" s="151"/>
      <c r="M113" s="153"/>
    </row>
    <row r="114" spans="3:13">
      <c r="C114" s="150" t="s">
        <v>2</v>
      </c>
      <c r="E114" s="151"/>
      <c r="F114" s="152"/>
      <c r="G114" s="151"/>
      <c r="H114" s="151"/>
      <c r="I114" s="151"/>
      <c r="L114" s="151"/>
      <c r="M114" s="153"/>
    </row>
    <row r="115" spans="3:13">
      <c r="C115" s="150" t="s">
        <v>2</v>
      </c>
      <c r="E115" s="151"/>
      <c r="F115" s="152"/>
      <c r="G115" s="151"/>
      <c r="H115" s="151"/>
      <c r="I115" s="151"/>
      <c r="L115" s="151"/>
      <c r="M115" s="153"/>
    </row>
    <row r="116" spans="3:13">
      <c r="C116" s="150" t="s">
        <v>2</v>
      </c>
      <c r="E116" s="151"/>
      <c r="F116" s="152"/>
      <c r="G116" s="151"/>
      <c r="H116" s="151"/>
      <c r="I116" s="151"/>
      <c r="L116" s="151"/>
      <c r="M116" s="153"/>
    </row>
    <row r="117" spans="3:13">
      <c r="C117" s="150" t="s">
        <v>2</v>
      </c>
      <c r="E117" s="151"/>
      <c r="F117" s="152"/>
      <c r="G117" s="151"/>
      <c r="H117" s="151"/>
      <c r="I117" s="151"/>
      <c r="L117" s="151"/>
      <c r="M117" s="153"/>
    </row>
    <row r="118" spans="3:13">
      <c r="C118" s="150" t="s">
        <v>2</v>
      </c>
      <c r="E118" s="151"/>
      <c r="F118" s="152"/>
      <c r="G118" s="151"/>
      <c r="H118" s="151"/>
      <c r="I118" s="151"/>
      <c r="L118" s="151"/>
      <c r="M118" s="153"/>
    </row>
    <row r="119" spans="3:13">
      <c r="C119" s="150" t="s">
        <v>2</v>
      </c>
      <c r="E119" s="151"/>
      <c r="F119" s="152"/>
      <c r="G119" s="151"/>
      <c r="H119" s="151"/>
      <c r="I119" s="151"/>
      <c r="L119" s="151"/>
      <c r="M119" s="153"/>
    </row>
    <row r="120" spans="3:13">
      <c r="C120" s="150" t="s">
        <v>2</v>
      </c>
      <c r="E120" s="151"/>
      <c r="F120" s="152"/>
      <c r="G120" s="151"/>
      <c r="H120" s="151"/>
      <c r="I120" s="151"/>
      <c r="L120" s="151"/>
      <c r="M120" s="153"/>
    </row>
    <row r="121" spans="3:13">
      <c r="C121" s="150" t="s">
        <v>2</v>
      </c>
      <c r="E121" s="151"/>
      <c r="F121" s="152"/>
      <c r="G121" s="151"/>
      <c r="H121" s="151"/>
      <c r="I121" s="151"/>
      <c r="L121" s="151"/>
      <c r="M121" s="153"/>
    </row>
    <row r="122" spans="3:13">
      <c r="C122" s="150" t="s">
        <v>2</v>
      </c>
      <c r="E122" s="151"/>
      <c r="F122" s="152"/>
      <c r="G122" s="151"/>
      <c r="H122" s="151"/>
      <c r="I122" s="151"/>
      <c r="L122" s="151"/>
      <c r="M122" s="153"/>
    </row>
    <row r="123" spans="3:13">
      <c r="C123" s="150" t="s">
        <v>2</v>
      </c>
      <c r="E123" s="151"/>
      <c r="F123" s="152"/>
      <c r="G123" s="151"/>
      <c r="H123" s="151"/>
      <c r="I123" s="151"/>
      <c r="L123" s="151"/>
      <c r="M123" s="153"/>
    </row>
    <row r="124" spans="3:13">
      <c r="C124" s="150" t="s">
        <v>2</v>
      </c>
      <c r="E124" s="151"/>
      <c r="F124" s="152"/>
      <c r="G124" s="151"/>
      <c r="H124" s="151"/>
      <c r="I124" s="151"/>
      <c r="L124" s="151"/>
      <c r="M124" s="153"/>
    </row>
    <row r="125" spans="3:13">
      <c r="C125" s="150" t="s">
        <v>2</v>
      </c>
      <c r="E125" s="151"/>
      <c r="F125" s="152"/>
      <c r="G125" s="151"/>
      <c r="H125" s="151"/>
      <c r="I125" s="151"/>
      <c r="L125" s="151"/>
      <c r="M125" s="153"/>
    </row>
    <row r="126" spans="3:13">
      <c r="C126" s="150" t="s">
        <v>2</v>
      </c>
      <c r="E126" s="151"/>
      <c r="F126" s="152"/>
      <c r="G126" s="151"/>
      <c r="H126" s="151"/>
      <c r="I126" s="151"/>
      <c r="L126" s="151"/>
      <c r="M126" s="153"/>
    </row>
    <row r="127" spans="3:13">
      <c r="C127" s="150" t="s">
        <v>2</v>
      </c>
      <c r="E127" s="151"/>
      <c r="F127" s="152"/>
      <c r="G127" s="151"/>
      <c r="H127" s="151"/>
      <c r="I127" s="151"/>
      <c r="L127" s="151"/>
      <c r="M127" s="153"/>
    </row>
    <row r="128" spans="3:13">
      <c r="C128" s="150" t="s">
        <v>2</v>
      </c>
      <c r="E128" s="151"/>
      <c r="F128" s="152"/>
      <c r="G128" s="151"/>
      <c r="H128" s="151"/>
      <c r="I128" s="151"/>
      <c r="L128" s="151"/>
      <c r="M128" s="153"/>
    </row>
    <row r="129" spans="3:13">
      <c r="C129" s="150" t="s">
        <v>2</v>
      </c>
      <c r="E129" s="151"/>
      <c r="F129" s="152"/>
      <c r="G129" s="151"/>
      <c r="H129" s="151"/>
      <c r="I129" s="151"/>
      <c r="L129" s="151"/>
      <c r="M129" s="153"/>
    </row>
    <row r="130" spans="3:13">
      <c r="C130" s="150" t="s">
        <v>2</v>
      </c>
      <c r="E130" s="151"/>
      <c r="F130" s="152"/>
      <c r="G130" s="151"/>
      <c r="H130" s="151"/>
      <c r="I130" s="151"/>
      <c r="L130" s="151"/>
      <c r="M130" s="153"/>
    </row>
    <row r="131" spans="3:13">
      <c r="C131" s="150" t="s">
        <v>2</v>
      </c>
      <c r="E131" s="151"/>
      <c r="F131" s="152"/>
      <c r="G131" s="151"/>
      <c r="H131" s="151"/>
      <c r="I131" s="151"/>
      <c r="L131" s="151"/>
      <c r="M131" s="153"/>
    </row>
    <row r="132" spans="3:13">
      <c r="C132" s="150" t="s">
        <v>2</v>
      </c>
      <c r="E132" s="151"/>
      <c r="F132" s="152"/>
      <c r="G132" s="151"/>
      <c r="H132" s="151"/>
      <c r="I132" s="151"/>
      <c r="L132" s="151"/>
      <c r="M132" s="153"/>
    </row>
    <row r="133" spans="3:13">
      <c r="C133" s="150" t="s">
        <v>2</v>
      </c>
      <c r="E133" s="151"/>
      <c r="F133" s="152"/>
      <c r="G133" s="151"/>
      <c r="H133" s="151"/>
      <c r="I133" s="151"/>
      <c r="L133" s="151"/>
      <c r="M133" s="153"/>
    </row>
    <row r="134" spans="3:13">
      <c r="C134" s="150" t="s">
        <v>2</v>
      </c>
      <c r="E134" s="151"/>
      <c r="F134" s="152"/>
      <c r="G134" s="151"/>
      <c r="H134" s="151"/>
      <c r="I134" s="151"/>
      <c r="L134" s="151"/>
      <c r="M134" s="153"/>
    </row>
    <row r="135" spans="3:13">
      <c r="C135" s="150" t="s">
        <v>2</v>
      </c>
      <c r="E135" s="151"/>
      <c r="F135" s="152"/>
      <c r="G135" s="151"/>
      <c r="H135" s="151"/>
      <c r="I135" s="151"/>
      <c r="L135" s="151"/>
      <c r="M135" s="153"/>
    </row>
    <row r="136" spans="3:13">
      <c r="C136" s="150" t="s">
        <v>2</v>
      </c>
      <c r="E136" s="151"/>
      <c r="F136" s="152"/>
      <c r="G136" s="151"/>
      <c r="H136" s="151"/>
      <c r="I136" s="151"/>
      <c r="L136" s="151"/>
      <c r="M136" s="153"/>
    </row>
    <row r="137" spans="3:13">
      <c r="C137" s="150" t="s">
        <v>2</v>
      </c>
      <c r="E137" s="151"/>
      <c r="F137" s="152"/>
      <c r="G137" s="151"/>
      <c r="H137" s="151"/>
      <c r="I137" s="151"/>
      <c r="L137" s="151"/>
      <c r="M137" s="153"/>
    </row>
    <row r="138" spans="3:13">
      <c r="C138" s="150" t="s">
        <v>2</v>
      </c>
      <c r="E138" s="151"/>
      <c r="F138" s="152"/>
      <c r="G138" s="151"/>
      <c r="H138" s="151"/>
      <c r="I138" s="151"/>
      <c r="L138" s="151"/>
      <c r="M138" s="153"/>
    </row>
    <row r="139" spans="3:13">
      <c r="C139" s="150" t="s">
        <v>2</v>
      </c>
      <c r="E139" s="151"/>
      <c r="F139" s="152"/>
      <c r="G139" s="151"/>
      <c r="H139" s="151"/>
      <c r="I139" s="151"/>
      <c r="L139" s="151"/>
      <c r="M139" s="153"/>
    </row>
    <row r="140" spans="3:13">
      <c r="C140" s="150" t="s">
        <v>2</v>
      </c>
      <c r="E140" s="151"/>
      <c r="F140" s="152"/>
      <c r="G140" s="151"/>
      <c r="H140" s="151"/>
      <c r="I140" s="151"/>
      <c r="L140" s="151"/>
      <c r="M140" s="153"/>
    </row>
    <row r="141" spans="3:13">
      <c r="C141" s="150" t="s">
        <v>2</v>
      </c>
      <c r="E141" s="151"/>
      <c r="F141" s="152"/>
      <c r="G141" s="151"/>
      <c r="H141" s="151"/>
      <c r="I141" s="151"/>
      <c r="L141" s="151"/>
      <c r="M141" s="153"/>
    </row>
    <row r="142" spans="3:13">
      <c r="C142" s="150" t="s">
        <v>2</v>
      </c>
      <c r="E142" s="151"/>
      <c r="F142" s="152"/>
      <c r="G142" s="151"/>
      <c r="H142" s="151"/>
      <c r="I142" s="151"/>
      <c r="L142" s="151"/>
      <c r="M142" s="153"/>
    </row>
    <row r="143" spans="3:13">
      <c r="C143" s="150" t="s">
        <v>2</v>
      </c>
      <c r="E143" s="151"/>
      <c r="F143" s="152"/>
      <c r="G143" s="151"/>
      <c r="H143" s="151"/>
      <c r="I143" s="151"/>
      <c r="L143" s="151"/>
      <c r="M143" s="153"/>
    </row>
    <row r="144" spans="3:13">
      <c r="C144" s="150" t="s">
        <v>2</v>
      </c>
      <c r="E144" s="151"/>
      <c r="F144" s="152"/>
      <c r="G144" s="151"/>
      <c r="H144" s="151"/>
      <c r="I144" s="151"/>
      <c r="L144" s="151"/>
      <c r="M144" s="153"/>
    </row>
    <row r="145" spans="3:13">
      <c r="C145" s="150" t="s">
        <v>2</v>
      </c>
      <c r="E145" s="151"/>
      <c r="F145" s="152"/>
      <c r="G145" s="151"/>
      <c r="H145" s="151"/>
      <c r="I145" s="151"/>
      <c r="L145" s="151"/>
      <c r="M145" s="153"/>
    </row>
    <row r="146" spans="3:13">
      <c r="C146" s="150" t="s">
        <v>2</v>
      </c>
      <c r="E146" s="151"/>
      <c r="F146" s="152"/>
      <c r="G146" s="151"/>
      <c r="H146" s="151"/>
      <c r="I146" s="151"/>
      <c r="L146" s="151"/>
      <c r="M146" s="153"/>
    </row>
    <row r="147" spans="3:13">
      <c r="C147" s="150" t="s">
        <v>2</v>
      </c>
      <c r="E147" s="151"/>
      <c r="F147" s="152"/>
      <c r="G147" s="151"/>
      <c r="H147" s="151"/>
      <c r="I147" s="151"/>
      <c r="L147" s="151"/>
      <c r="M147" s="153"/>
    </row>
    <row r="148" spans="3:13">
      <c r="C148" s="150" t="s">
        <v>2</v>
      </c>
      <c r="E148" s="151"/>
      <c r="F148" s="152"/>
      <c r="G148" s="151"/>
      <c r="H148" s="151"/>
      <c r="I148" s="151"/>
      <c r="L148" s="151"/>
      <c r="M148" s="153"/>
    </row>
    <row r="149" spans="3:13">
      <c r="C149" s="150" t="s">
        <v>2</v>
      </c>
      <c r="E149" s="151"/>
      <c r="F149" s="152"/>
      <c r="G149" s="151"/>
      <c r="H149" s="151"/>
      <c r="I149" s="151"/>
      <c r="L149" s="151"/>
      <c r="M149" s="153"/>
    </row>
    <row r="150" spans="3:13">
      <c r="C150" s="150" t="s">
        <v>2</v>
      </c>
      <c r="E150" s="151"/>
      <c r="F150" s="152"/>
      <c r="G150" s="151"/>
      <c r="H150" s="151"/>
      <c r="I150" s="151"/>
      <c r="L150" s="151"/>
      <c r="M150" s="153"/>
    </row>
    <row r="151" spans="3:13">
      <c r="C151" s="150" t="s">
        <v>2</v>
      </c>
      <c r="E151" s="151"/>
      <c r="F151" s="152"/>
      <c r="G151" s="151"/>
      <c r="H151" s="151"/>
      <c r="I151" s="151"/>
      <c r="L151" s="151"/>
      <c r="M151" s="153"/>
    </row>
    <row r="152" spans="3:13">
      <c r="C152" s="150" t="s">
        <v>2</v>
      </c>
      <c r="E152" s="151"/>
      <c r="F152" s="152"/>
      <c r="G152" s="151"/>
      <c r="H152" s="151"/>
      <c r="I152" s="151"/>
      <c r="L152" s="151"/>
      <c r="M152" s="153"/>
    </row>
    <row r="153" spans="3:13">
      <c r="C153" s="150" t="s">
        <v>2</v>
      </c>
      <c r="E153" s="151"/>
      <c r="F153" s="152"/>
      <c r="G153" s="151"/>
      <c r="H153" s="151"/>
      <c r="I153" s="151"/>
      <c r="L153" s="151"/>
      <c r="M153" s="153"/>
    </row>
    <row r="154" spans="3:13">
      <c r="C154" s="150" t="s">
        <v>2</v>
      </c>
      <c r="E154" s="151"/>
      <c r="F154" s="152"/>
      <c r="G154" s="151"/>
      <c r="H154" s="151"/>
      <c r="I154" s="151"/>
      <c r="L154" s="151"/>
      <c r="M154" s="153"/>
    </row>
    <row r="155" spans="3:13">
      <c r="C155" s="150" t="s">
        <v>2</v>
      </c>
      <c r="E155" s="151"/>
      <c r="F155" s="152"/>
      <c r="G155" s="151"/>
      <c r="H155" s="151"/>
      <c r="I155" s="151"/>
      <c r="L155" s="151"/>
      <c r="M155" s="153"/>
    </row>
    <row r="156" spans="3:13">
      <c r="C156" s="150" t="s">
        <v>2</v>
      </c>
      <c r="E156" s="151"/>
      <c r="F156" s="152"/>
      <c r="G156" s="151"/>
      <c r="H156" s="151"/>
      <c r="I156" s="151"/>
      <c r="L156" s="151"/>
      <c r="M156" s="153"/>
    </row>
    <row r="157" spans="3:13">
      <c r="C157" s="150" t="s">
        <v>2</v>
      </c>
      <c r="E157" s="151"/>
      <c r="F157" s="152"/>
      <c r="G157" s="151"/>
      <c r="H157" s="151"/>
      <c r="I157" s="151"/>
      <c r="L157" s="151"/>
      <c r="M157" s="153"/>
    </row>
    <row r="158" spans="3:13">
      <c r="C158" s="150" t="s">
        <v>2</v>
      </c>
      <c r="E158" s="151"/>
      <c r="F158" s="152"/>
      <c r="G158" s="151"/>
      <c r="H158" s="151"/>
      <c r="I158" s="151"/>
      <c r="L158" s="151"/>
      <c r="M158" s="153"/>
    </row>
    <row r="159" spans="3:13">
      <c r="C159" s="150" t="s">
        <v>2</v>
      </c>
      <c r="E159" s="151"/>
      <c r="F159" s="152"/>
      <c r="G159" s="151"/>
      <c r="H159" s="151"/>
      <c r="I159" s="151"/>
      <c r="L159" s="151"/>
      <c r="M159" s="153"/>
    </row>
    <row r="160" spans="3:13">
      <c r="C160" s="150" t="s">
        <v>2</v>
      </c>
      <c r="E160" s="151"/>
      <c r="F160" s="152"/>
      <c r="G160" s="151"/>
      <c r="H160" s="151"/>
      <c r="I160" s="151"/>
      <c r="L160" s="151"/>
      <c r="M160" s="153"/>
    </row>
    <row r="161" spans="3:13">
      <c r="C161" s="150" t="s">
        <v>2</v>
      </c>
      <c r="E161" s="151"/>
      <c r="F161" s="152"/>
      <c r="G161" s="151"/>
      <c r="H161" s="151"/>
      <c r="I161" s="151"/>
      <c r="L161" s="151"/>
      <c r="M161" s="153"/>
    </row>
    <row r="162" spans="3:13">
      <c r="C162" s="150" t="s">
        <v>2</v>
      </c>
      <c r="E162" s="151"/>
      <c r="F162" s="152"/>
      <c r="G162" s="151"/>
      <c r="H162" s="151"/>
      <c r="I162" s="151"/>
      <c r="L162" s="151"/>
      <c r="M162" s="153"/>
    </row>
    <row r="163" spans="3:13">
      <c r="C163" s="150" t="s">
        <v>2</v>
      </c>
      <c r="E163" s="151"/>
      <c r="F163" s="152"/>
      <c r="G163" s="151"/>
      <c r="H163" s="151"/>
      <c r="I163" s="151"/>
      <c r="L163" s="151"/>
      <c r="M163" s="153"/>
    </row>
    <row r="164" spans="3:13">
      <c r="C164" s="150" t="s">
        <v>2</v>
      </c>
      <c r="E164" s="151"/>
      <c r="F164" s="152"/>
      <c r="G164" s="151"/>
      <c r="H164" s="151"/>
      <c r="I164" s="151"/>
      <c r="L164" s="151"/>
      <c r="M164" s="153"/>
    </row>
    <row r="165" spans="3:13">
      <c r="C165" s="150" t="s">
        <v>2</v>
      </c>
      <c r="E165" s="151"/>
      <c r="F165" s="152"/>
      <c r="G165" s="151"/>
      <c r="H165" s="151"/>
      <c r="I165" s="151"/>
      <c r="L165" s="151"/>
      <c r="M165" s="153"/>
    </row>
    <row r="166" spans="3:13">
      <c r="C166" s="150" t="s">
        <v>2</v>
      </c>
      <c r="E166" s="151"/>
      <c r="F166" s="152"/>
      <c r="G166" s="151"/>
      <c r="H166" s="151"/>
      <c r="I166" s="151"/>
      <c r="L166" s="151"/>
      <c r="M166" s="153"/>
    </row>
    <row r="167" spans="3:13">
      <c r="C167" s="150" t="s">
        <v>2</v>
      </c>
      <c r="E167" s="151"/>
      <c r="F167" s="152"/>
      <c r="G167" s="151"/>
      <c r="H167" s="151"/>
      <c r="I167" s="151"/>
      <c r="L167" s="151"/>
      <c r="M167" s="153"/>
    </row>
    <row r="168" spans="3:13">
      <c r="C168" s="150" t="s">
        <v>2</v>
      </c>
      <c r="E168" s="151"/>
      <c r="F168" s="152"/>
      <c r="G168" s="151"/>
      <c r="H168" s="151"/>
      <c r="I168" s="151"/>
      <c r="L168" s="151"/>
      <c r="M168" s="153"/>
    </row>
    <row r="169" spans="3:13">
      <c r="C169" s="150" t="s">
        <v>2</v>
      </c>
      <c r="E169" s="151"/>
      <c r="F169" s="152"/>
      <c r="G169" s="151"/>
      <c r="H169" s="151"/>
      <c r="I169" s="151"/>
      <c r="L169" s="151"/>
      <c r="M169" s="153"/>
    </row>
    <row r="170" spans="3:13">
      <c r="C170" s="150" t="s">
        <v>2</v>
      </c>
      <c r="E170" s="151"/>
      <c r="F170" s="152"/>
      <c r="G170" s="151"/>
      <c r="H170" s="151"/>
      <c r="I170" s="151"/>
      <c r="L170" s="151"/>
      <c r="M170" s="153"/>
    </row>
    <row r="171" spans="3:13">
      <c r="C171" s="150" t="s">
        <v>2</v>
      </c>
      <c r="E171" s="151"/>
      <c r="F171" s="152"/>
      <c r="G171" s="151"/>
      <c r="H171" s="151"/>
      <c r="I171" s="151"/>
      <c r="L171" s="151"/>
      <c r="M171" s="153"/>
    </row>
    <row r="172" spans="3:13">
      <c r="C172" s="150" t="s">
        <v>2</v>
      </c>
      <c r="E172" s="151"/>
      <c r="F172" s="152"/>
      <c r="G172" s="151"/>
      <c r="H172" s="151"/>
      <c r="I172" s="151"/>
      <c r="L172" s="151"/>
      <c r="M172" s="153"/>
    </row>
    <row r="173" spans="3:13">
      <c r="C173" s="150" t="s">
        <v>2</v>
      </c>
      <c r="E173" s="151"/>
      <c r="F173" s="152"/>
      <c r="G173" s="151"/>
      <c r="H173" s="151"/>
      <c r="I173" s="151"/>
      <c r="L173" s="151"/>
      <c r="M173" s="153"/>
    </row>
    <row r="174" spans="3:13">
      <c r="C174" s="150" t="s">
        <v>2</v>
      </c>
      <c r="E174" s="151"/>
      <c r="F174" s="152"/>
      <c r="G174" s="151"/>
      <c r="H174" s="151"/>
      <c r="I174" s="151"/>
      <c r="L174" s="151"/>
      <c r="M174" s="153"/>
    </row>
    <row r="175" spans="3:13">
      <c r="C175" s="150" t="s">
        <v>2</v>
      </c>
      <c r="E175" s="151"/>
      <c r="F175" s="152"/>
      <c r="G175" s="151"/>
      <c r="H175" s="151"/>
      <c r="I175" s="151"/>
      <c r="L175" s="151"/>
      <c r="M175" s="153"/>
    </row>
    <row r="176" spans="3:13">
      <c r="C176" s="150" t="s">
        <v>2</v>
      </c>
      <c r="E176" s="151"/>
      <c r="F176" s="152"/>
      <c r="G176" s="151"/>
      <c r="H176" s="151"/>
      <c r="I176" s="151"/>
      <c r="L176" s="151"/>
      <c r="M176" s="153"/>
    </row>
    <row r="177" spans="3:13">
      <c r="C177" s="150" t="s">
        <v>2</v>
      </c>
      <c r="E177" s="151"/>
      <c r="F177" s="152"/>
      <c r="G177" s="151"/>
      <c r="H177" s="151"/>
      <c r="I177" s="151"/>
      <c r="L177" s="151"/>
      <c r="M177" s="153"/>
    </row>
    <row r="178" spans="3:13">
      <c r="C178" s="150" t="s">
        <v>2</v>
      </c>
      <c r="E178" s="151"/>
      <c r="F178" s="152"/>
      <c r="G178" s="151"/>
      <c r="H178" s="151"/>
      <c r="I178" s="151"/>
      <c r="L178" s="151"/>
      <c r="M178" s="153"/>
    </row>
    <row r="179" spans="3:13">
      <c r="C179" s="150" t="s">
        <v>2</v>
      </c>
      <c r="E179" s="151"/>
      <c r="F179" s="152"/>
      <c r="G179" s="151"/>
      <c r="H179" s="151"/>
      <c r="I179" s="151"/>
      <c r="L179" s="151"/>
      <c r="M179" s="153"/>
    </row>
    <row r="180" spans="3:13">
      <c r="C180" s="150" t="s">
        <v>2</v>
      </c>
      <c r="E180" s="151"/>
      <c r="F180" s="152"/>
      <c r="G180" s="151"/>
      <c r="H180" s="151"/>
      <c r="I180" s="151"/>
      <c r="L180" s="151"/>
      <c r="M180" s="153"/>
    </row>
    <row r="181" spans="3:13">
      <c r="C181" s="150" t="s">
        <v>2</v>
      </c>
      <c r="E181" s="151"/>
      <c r="F181" s="152"/>
      <c r="G181" s="151"/>
      <c r="H181" s="151"/>
      <c r="I181" s="151"/>
      <c r="L181" s="151"/>
      <c r="M181" s="153"/>
    </row>
    <row r="182" spans="3:13">
      <c r="C182" s="150" t="s">
        <v>2</v>
      </c>
      <c r="E182" s="151"/>
      <c r="F182" s="152"/>
      <c r="G182" s="151"/>
      <c r="H182" s="151"/>
      <c r="I182" s="151"/>
      <c r="L182" s="151"/>
      <c r="M182" s="153"/>
    </row>
    <row r="183" spans="3:13">
      <c r="C183" s="150" t="s">
        <v>2</v>
      </c>
      <c r="E183" s="151"/>
      <c r="F183" s="152"/>
      <c r="G183" s="151"/>
      <c r="H183" s="151"/>
      <c r="I183" s="151"/>
      <c r="L183" s="151"/>
      <c r="M183" s="153"/>
    </row>
    <row r="184" spans="3:13">
      <c r="C184" s="150" t="s">
        <v>2</v>
      </c>
      <c r="E184" s="151"/>
      <c r="F184" s="152"/>
      <c r="G184" s="151"/>
      <c r="H184" s="151"/>
      <c r="I184" s="151"/>
      <c r="L184" s="151"/>
      <c r="M184" s="153"/>
    </row>
    <row r="185" spans="3:13">
      <c r="C185" s="150" t="s">
        <v>2</v>
      </c>
      <c r="E185" s="151"/>
      <c r="F185" s="152"/>
      <c r="G185" s="151"/>
      <c r="H185" s="151"/>
      <c r="I185" s="151"/>
      <c r="L185" s="151"/>
      <c r="M185" s="153"/>
    </row>
    <row r="186" spans="3:13">
      <c r="C186" s="150" t="s">
        <v>2</v>
      </c>
      <c r="E186" s="151"/>
      <c r="F186" s="152"/>
      <c r="G186" s="151"/>
      <c r="H186" s="151"/>
      <c r="I186" s="151"/>
      <c r="L186" s="151"/>
      <c r="M186" s="153"/>
    </row>
    <row r="187" spans="3:13">
      <c r="C187" s="150" t="s">
        <v>2</v>
      </c>
      <c r="E187" s="151"/>
      <c r="F187" s="152"/>
      <c r="G187" s="151"/>
      <c r="H187" s="151"/>
      <c r="I187" s="151"/>
      <c r="L187" s="151"/>
      <c r="M187" s="153"/>
    </row>
    <row r="188" spans="3:13">
      <c r="C188" s="150" t="s">
        <v>2</v>
      </c>
      <c r="E188" s="151"/>
      <c r="F188" s="152"/>
      <c r="G188" s="151"/>
      <c r="H188" s="151"/>
      <c r="I188" s="151"/>
      <c r="L188" s="151"/>
      <c r="M188" s="153"/>
    </row>
    <row r="189" spans="3:13">
      <c r="C189" s="150" t="s">
        <v>2</v>
      </c>
      <c r="E189" s="151"/>
      <c r="F189" s="152"/>
      <c r="G189" s="151"/>
      <c r="H189" s="151"/>
      <c r="I189" s="151"/>
      <c r="L189" s="151"/>
      <c r="M189" s="153"/>
    </row>
    <row r="190" spans="3:13">
      <c r="C190" s="150" t="s">
        <v>2</v>
      </c>
      <c r="E190" s="151"/>
      <c r="F190" s="152"/>
      <c r="G190" s="151"/>
      <c r="H190" s="151"/>
      <c r="I190" s="151"/>
      <c r="L190" s="151"/>
      <c r="M190" s="153"/>
    </row>
    <row r="191" spans="3:13">
      <c r="C191" s="150" t="s">
        <v>2</v>
      </c>
      <c r="E191" s="151"/>
      <c r="F191" s="152"/>
      <c r="G191" s="151"/>
      <c r="H191" s="151"/>
      <c r="I191" s="151"/>
      <c r="L191" s="151"/>
      <c r="M191" s="153"/>
    </row>
    <row r="192" spans="3:13">
      <c r="C192" s="150" t="s">
        <v>2</v>
      </c>
      <c r="E192" s="151"/>
      <c r="F192" s="152"/>
      <c r="G192" s="151"/>
      <c r="H192" s="151"/>
      <c r="I192" s="151"/>
      <c r="L192" s="151"/>
      <c r="M192" s="153"/>
    </row>
    <row r="193" spans="3:13">
      <c r="C193" s="150" t="s">
        <v>2</v>
      </c>
      <c r="E193" s="151"/>
      <c r="F193" s="152"/>
      <c r="G193" s="151"/>
      <c r="H193" s="151"/>
      <c r="I193" s="151"/>
      <c r="L193" s="151"/>
      <c r="M193" s="153"/>
    </row>
    <row r="194" spans="3:13">
      <c r="C194" s="150" t="s">
        <v>2</v>
      </c>
      <c r="E194" s="151"/>
      <c r="F194" s="152"/>
      <c r="G194" s="151"/>
      <c r="H194" s="151"/>
      <c r="I194" s="151"/>
      <c r="L194" s="151"/>
      <c r="M194" s="153"/>
    </row>
    <row r="195" spans="3:13">
      <c r="C195" s="150" t="s">
        <v>2</v>
      </c>
      <c r="E195" s="151"/>
      <c r="F195" s="152"/>
      <c r="G195" s="151"/>
      <c r="H195" s="151"/>
      <c r="I195" s="151"/>
      <c r="L195" s="151"/>
      <c r="M195" s="153"/>
    </row>
    <row r="196" spans="3:13">
      <c r="C196" s="150" t="s">
        <v>2</v>
      </c>
      <c r="E196" s="151"/>
      <c r="F196" s="152"/>
      <c r="G196" s="151"/>
      <c r="H196" s="151"/>
      <c r="I196" s="151"/>
      <c r="L196" s="151"/>
      <c r="M196" s="153"/>
    </row>
    <row r="197" spans="3:13">
      <c r="C197" s="150" t="s">
        <v>2</v>
      </c>
      <c r="M197" s="153"/>
    </row>
    <row r="198" spans="3:13">
      <c r="C198" s="150" t="s">
        <v>2</v>
      </c>
      <c r="M198" s="153"/>
    </row>
    <row r="199" spans="3:13">
      <c r="C199" s="150" t="s">
        <v>2</v>
      </c>
      <c r="M199" s="153"/>
    </row>
    <row r="200" spans="3:13">
      <c r="C200" s="150" t="s">
        <v>2</v>
      </c>
      <c r="M200" s="153"/>
    </row>
    <row r="201" spans="3:13">
      <c r="C201" s="150" t="s">
        <v>2</v>
      </c>
      <c r="M201" s="153"/>
    </row>
    <row r="202" spans="3:13">
      <c r="C202" s="150" t="s">
        <v>2</v>
      </c>
      <c r="M202" s="153"/>
    </row>
    <row r="203" spans="3:13">
      <c r="C203" s="150" t="s">
        <v>2</v>
      </c>
      <c r="M203" s="153"/>
    </row>
    <row r="204" spans="3:13">
      <c r="C204" s="150" t="s">
        <v>2</v>
      </c>
      <c r="M204" s="153"/>
    </row>
    <row r="205" spans="3:13">
      <c r="C205" s="150" t="s">
        <v>2</v>
      </c>
      <c r="M205" s="153"/>
    </row>
    <row r="206" spans="3:13">
      <c r="C206" s="150" t="s">
        <v>2</v>
      </c>
      <c r="M206" s="153"/>
    </row>
    <row r="207" spans="3:13">
      <c r="C207" s="150" t="s">
        <v>2</v>
      </c>
      <c r="M207" s="153"/>
    </row>
    <row r="208" spans="3:13">
      <c r="C208" s="150" t="s">
        <v>2</v>
      </c>
      <c r="M208" s="153"/>
    </row>
    <row r="209" spans="3:13">
      <c r="C209" s="150" t="s">
        <v>2</v>
      </c>
      <c r="M209" s="153"/>
    </row>
    <row r="210" spans="3:13">
      <c r="C210" s="150" t="s">
        <v>2</v>
      </c>
      <c r="M210" s="153"/>
    </row>
    <row r="211" spans="3:13">
      <c r="C211" s="150" t="s">
        <v>2</v>
      </c>
      <c r="M211" s="153"/>
    </row>
    <row r="212" spans="3:13">
      <c r="C212" s="150" t="s">
        <v>2</v>
      </c>
      <c r="M212" s="153"/>
    </row>
    <row r="213" spans="3:13">
      <c r="C213" s="150" t="s">
        <v>2</v>
      </c>
      <c r="M213" s="153"/>
    </row>
    <row r="214" spans="3:13">
      <c r="C214" s="150" t="s">
        <v>2</v>
      </c>
      <c r="M214" s="153"/>
    </row>
    <row r="215" spans="3:13">
      <c r="C215" s="150" t="s">
        <v>2</v>
      </c>
      <c r="M215" s="153"/>
    </row>
    <row r="216" spans="3:13">
      <c r="C216" s="150" t="s">
        <v>2</v>
      </c>
      <c r="M216" s="153"/>
    </row>
    <row r="217" spans="3:13">
      <c r="C217" s="150" t="s">
        <v>2</v>
      </c>
      <c r="M217" s="153"/>
    </row>
    <row r="218" spans="3:13">
      <c r="C218" s="150" t="s">
        <v>2</v>
      </c>
      <c r="M218" s="153"/>
    </row>
    <row r="219" spans="3:13">
      <c r="C219" s="150" t="s">
        <v>2</v>
      </c>
      <c r="M219" s="153"/>
    </row>
    <row r="220" spans="3:13">
      <c r="C220" s="150" t="s">
        <v>2</v>
      </c>
      <c r="M220" s="153"/>
    </row>
    <row r="221" spans="3:13">
      <c r="C221" s="150" t="s">
        <v>2</v>
      </c>
      <c r="M221" s="153"/>
    </row>
    <row r="222" spans="3:13">
      <c r="C222" s="150" t="s">
        <v>2</v>
      </c>
      <c r="M222" s="153"/>
    </row>
    <row r="223" spans="3:13">
      <c r="C223" s="150" t="s">
        <v>2</v>
      </c>
      <c r="M223" s="153"/>
    </row>
    <row r="224" spans="3:13">
      <c r="C224" s="150" t="s">
        <v>2</v>
      </c>
      <c r="M224" s="153"/>
    </row>
    <row r="225" spans="3:13">
      <c r="C225" s="150" t="s">
        <v>2</v>
      </c>
      <c r="M225" s="153"/>
    </row>
    <row r="226" spans="3:13">
      <c r="C226" s="150" t="s">
        <v>2</v>
      </c>
      <c r="M226" s="153"/>
    </row>
    <row r="227" spans="3:13">
      <c r="C227" s="150" t="s">
        <v>2</v>
      </c>
      <c r="M227" s="153"/>
    </row>
    <row r="228" spans="3:13">
      <c r="C228" s="150" t="s">
        <v>2</v>
      </c>
      <c r="M228" s="153"/>
    </row>
    <row r="229" spans="3:13">
      <c r="C229" s="150" t="s">
        <v>2</v>
      </c>
      <c r="M229" s="153"/>
    </row>
    <row r="230" spans="3:13">
      <c r="C230" s="150" t="s">
        <v>2</v>
      </c>
      <c r="M230" s="153"/>
    </row>
    <row r="231" spans="3:13">
      <c r="C231" s="150" t="s">
        <v>2</v>
      </c>
      <c r="M231" s="153"/>
    </row>
    <row r="232" spans="3:13">
      <c r="C232" s="150" t="s">
        <v>2</v>
      </c>
      <c r="M232" s="153"/>
    </row>
    <row r="233" spans="3:13">
      <c r="C233" s="150" t="s">
        <v>2</v>
      </c>
      <c r="M233" s="153"/>
    </row>
    <row r="234" spans="3:13">
      <c r="C234" s="150" t="s">
        <v>2</v>
      </c>
      <c r="M234" s="153"/>
    </row>
    <row r="235" spans="3:13">
      <c r="C235" s="150" t="s">
        <v>2</v>
      </c>
      <c r="M235" s="153"/>
    </row>
    <row r="236" spans="3:13">
      <c r="C236" s="150" t="s">
        <v>2</v>
      </c>
      <c r="M236" s="153"/>
    </row>
    <row r="237" spans="3:13">
      <c r="C237" s="150" t="s">
        <v>2</v>
      </c>
      <c r="M237" s="153"/>
    </row>
    <row r="238" spans="3:13">
      <c r="C238" s="150" t="s">
        <v>2</v>
      </c>
      <c r="M238" s="153"/>
    </row>
    <row r="239" spans="3:13">
      <c r="C239" s="150" t="s">
        <v>2</v>
      </c>
      <c r="M239" s="153"/>
    </row>
    <row r="240" spans="3:13">
      <c r="C240" s="150" t="s">
        <v>2</v>
      </c>
      <c r="M240" s="153"/>
    </row>
    <row r="241" spans="3:13">
      <c r="C241" s="150" t="s">
        <v>2</v>
      </c>
      <c r="M241" s="153"/>
    </row>
    <row r="242" spans="3:13">
      <c r="C242" s="150" t="s">
        <v>2</v>
      </c>
      <c r="M242" s="153"/>
    </row>
    <row r="243" spans="3:13">
      <c r="C243" s="150" t="s">
        <v>2</v>
      </c>
      <c r="M243" s="153"/>
    </row>
    <row r="244" spans="3:13">
      <c r="C244" s="150" t="s">
        <v>2</v>
      </c>
      <c r="M244" s="153"/>
    </row>
    <row r="245" spans="3:13">
      <c r="C245" s="150" t="s">
        <v>2</v>
      </c>
      <c r="M245" s="153"/>
    </row>
    <row r="246" spans="3:13">
      <c r="C246" s="150" t="s">
        <v>2</v>
      </c>
      <c r="M246" s="153"/>
    </row>
    <row r="247" spans="3:13">
      <c r="C247" s="150" t="s">
        <v>2</v>
      </c>
      <c r="M247" s="153"/>
    </row>
    <row r="248" spans="3:13">
      <c r="C248" s="150" t="s">
        <v>2</v>
      </c>
      <c r="M248" s="153"/>
    </row>
    <row r="249" spans="3:13">
      <c r="C249" s="150" t="s">
        <v>2</v>
      </c>
      <c r="M249" s="153"/>
    </row>
    <row r="250" spans="3:13">
      <c r="C250" s="150" t="s">
        <v>2</v>
      </c>
      <c r="M250" s="153"/>
    </row>
    <row r="251" spans="3:13">
      <c r="C251" s="150" t="s">
        <v>2</v>
      </c>
      <c r="M251" s="153"/>
    </row>
    <row r="252" spans="3:13">
      <c r="C252" s="150" t="s">
        <v>2</v>
      </c>
      <c r="M252" s="153"/>
    </row>
    <row r="253" spans="3:13">
      <c r="C253" s="150" t="s">
        <v>2</v>
      </c>
      <c r="M253" s="153"/>
    </row>
    <row r="254" spans="3:13">
      <c r="C254" s="150" t="s">
        <v>2</v>
      </c>
      <c r="M254" s="153"/>
    </row>
    <row r="255" spans="3:13">
      <c r="C255" s="150" t="s">
        <v>2</v>
      </c>
      <c r="M255" s="153"/>
    </row>
    <row r="256" spans="3:13">
      <c r="C256" s="150" t="s">
        <v>2</v>
      </c>
      <c r="M256" s="153"/>
    </row>
    <row r="257" spans="3:13">
      <c r="C257" s="150" t="s">
        <v>2</v>
      </c>
      <c r="M257" s="153"/>
    </row>
    <row r="258" spans="3:13">
      <c r="C258" s="150" t="s">
        <v>2</v>
      </c>
      <c r="M258" s="153"/>
    </row>
    <row r="259" spans="3:13">
      <c r="C259" s="150" t="s">
        <v>2</v>
      </c>
      <c r="M259" s="153"/>
    </row>
    <row r="260" spans="3:13">
      <c r="C260" s="150" t="s">
        <v>2</v>
      </c>
      <c r="M260" s="153"/>
    </row>
    <row r="261" spans="3:13">
      <c r="C261" s="150" t="s">
        <v>2</v>
      </c>
      <c r="M261" s="153"/>
    </row>
    <row r="262" spans="3:13">
      <c r="C262" s="150" t="s">
        <v>2</v>
      </c>
      <c r="M262" s="153"/>
    </row>
    <row r="263" spans="3:13">
      <c r="C263" s="150" t="s">
        <v>2</v>
      </c>
      <c r="M263" s="153"/>
    </row>
    <row r="264" spans="3:13">
      <c r="C264" s="150" t="s">
        <v>2</v>
      </c>
      <c r="M264" s="153"/>
    </row>
    <row r="265" spans="3:13">
      <c r="C265" s="150" t="s">
        <v>2</v>
      </c>
      <c r="M265" s="153"/>
    </row>
    <row r="266" spans="3:13">
      <c r="C266" s="150" t="s">
        <v>2</v>
      </c>
      <c r="M266" s="153"/>
    </row>
    <row r="267" spans="3:13">
      <c r="C267" s="150" t="s">
        <v>2</v>
      </c>
      <c r="M267" s="153"/>
    </row>
    <row r="268" spans="3:13">
      <c r="C268" s="150" t="s">
        <v>2</v>
      </c>
      <c r="M268" s="153"/>
    </row>
    <row r="269" spans="3:13">
      <c r="C269" s="150" t="s">
        <v>2</v>
      </c>
      <c r="M269" s="153"/>
    </row>
    <row r="270" spans="3:13">
      <c r="C270" s="150" t="s">
        <v>2</v>
      </c>
      <c r="M270" s="153"/>
    </row>
    <row r="271" spans="3:13">
      <c r="C271" s="150" t="s">
        <v>2</v>
      </c>
      <c r="M271" s="153"/>
    </row>
    <row r="272" spans="3:13">
      <c r="C272" s="150" t="s">
        <v>2</v>
      </c>
      <c r="M272" s="153"/>
    </row>
    <row r="273" spans="3:13">
      <c r="C273" s="150" t="s">
        <v>2</v>
      </c>
      <c r="M273" s="153"/>
    </row>
    <row r="274" spans="3:13">
      <c r="C274" s="150" t="s">
        <v>2</v>
      </c>
      <c r="M274" s="153"/>
    </row>
    <row r="275" spans="3:13">
      <c r="C275" s="150" t="s">
        <v>2</v>
      </c>
      <c r="M275" s="153"/>
    </row>
    <row r="276" spans="3:13">
      <c r="C276" s="150" t="s">
        <v>2</v>
      </c>
      <c r="M276" s="153"/>
    </row>
    <row r="277" spans="3:13">
      <c r="C277" s="150" t="s">
        <v>2</v>
      </c>
      <c r="M277" s="153"/>
    </row>
    <row r="278" spans="3:13">
      <c r="C278" s="150" t="s">
        <v>2</v>
      </c>
      <c r="M278" s="153"/>
    </row>
    <row r="279" spans="3:13">
      <c r="C279" s="150" t="s">
        <v>2</v>
      </c>
      <c r="M279" s="153"/>
    </row>
    <row r="280" spans="3:13">
      <c r="C280" s="150" t="s">
        <v>2</v>
      </c>
      <c r="M280" s="153"/>
    </row>
    <row r="281" spans="3:13">
      <c r="C281" s="150" t="s">
        <v>2</v>
      </c>
      <c r="M281" s="153"/>
    </row>
    <row r="282" spans="3:13">
      <c r="C282" s="150" t="s">
        <v>2</v>
      </c>
      <c r="M282" s="153"/>
    </row>
    <row r="283" spans="3:13">
      <c r="C283" s="150" t="s">
        <v>2</v>
      </c>
      <c r="M283" s="153"/>
    </row>
    <row r="284" spans="3:13">
      <c r="C284" s="150" t="s">
        <v>2</v>
      </c>
      <c r="M284" s="153"/>
    </row>
    <row r="285" spans="3:13">
      <c r="C285" s="150" t="s">
        <v>2</v>
      </c>
      <c r="M285" s="153"/>
    </row>
    <row r="286" spans="3:13">
      <c r="C286" s="150" t="s">
        <v>2</v>
      </c>
      <c r="M286" s="153"/>
    </row>
    <row r="287" spans="3:13">
      <c r="C287" s="150" t="s">
        <v>2</v>
      </c>
      <c r="M287" s="153"/>
    </row>
    <row r="288" spans="3:13">
      <c r="C288" s="150" t="s">
        <v>2</v>
      </c>
      <c r="M288" s="153"/>
    </row>
    <row r="289" spans="3:13">
      <c r="C289" s="150" t="s">
        <v>2</v>
      </c>
      <c r="M289" s="153"/>
    </row>
    <row r="290" spans="3:13">
      <c r="C290" s="150" t="s">
        <v>2</v>
      </c>
      <c r="M290" s="153"/>
    </row>
    <row r="291" spans="3:13">
      <c r="C291" s="150" t="s">
        <v>2</v>
      </c>
      <c r="M291" s="153"/>
    </row>
    <row r="292" spans="3:13">
      <c r="C292" s="150" t="s">
        <v>2</v>
      </c>
      <c r="M292" s="153"/>
    </row>
    <row r="293" spans="3:13">
      <c r="C293" s="150" t="s">
        <v>2</v>
      </c>
      <c r="M293" s="153"/>
    </row>
    <row r="294" spans="3:13">
      <c r="C294" s="150" t="s">
        <v>2</v>
      </c>
      <c r="M294" s="153"/>
    </row>
    <row r="295" spans="3:13">
      <c r="C295" s="150" t="s">
        <v>2</v>
      </c>
      <c r="M295" s="153"/>
    </row>
    <row r="296" spans="3:13">
      <c r="C296" s="150" t="s">
        <v>2</v>
      </c>
      <c r="M296" s="153"/>
    </row>
    <row r="297" spans="3:13">
      <c r="C297" s="150" t="s">
        <v>2</v>
      </c>
      <c r="M297" s="153"/>
    </row>
    <row r="298" spans="3:13">
      <c r="C298" s="150" t="s">
        <v>2</v>
      </c>
      <c r="M298" s="153"/>
    </row>
    <row r="299" spans="3:13">
      <c r="C299" s="150" t="s">
        <v>2</v>
      </c>
      <c r="M299" s="153"/>
    </row>
    <row r="300" spans="3:13">
      <c r="C300" s="150" t="s">
        <v>2</v>
      </c>
      <c r="M300" s="153"/>
    </row>
    <row r="301" spans="3:13">
      <c r="C301" s="150" t="s">
        <v>2</v>
      </c>
      <c r="M301" s="153"/>
    </row>
    <row r="302" spans="3:13">
      <c r="C302" s="150" t="s">
        <v>2</v>
      </c>
      <c r="M302" s="153"/>
    </row>
    <row r="303" spans="3:13">
      <c r="C303" s="150" t="s">
        <v>2</v>
      </c>
      <c r="M303" s="153"/>
    </row>
    <row r="304" spans="3:13">
      <c r="C304" s="150" t="s">
        <v>2</v>
      </c>
      <c r="M304" s="153"/>
    </row>
    <row r="305" spans="3:13">
      <c r="C305" s="150" t="s">
        <v>2</v>
      </c>
      <c r="M305" s="153"/>
    </row>
    <row r="306" spans="3:13">
      <c r="C306" s="150" t="s">
        <v>2</v>
      </c>
      <c r="M306" s="153"/>
    </row>
    <row r="307" spans="3:13">
      <c r="C307" s="150" t="s">
        <v>2</v>
      </c>
      <c r="M307" s="153"/>
    </row>
    <row r="308" spans="3:13">
      <c r="C308" s="150" t="s">
        <v>2</v>
      </c>
      <c r="M308" s="153"/>
    </row>
    <row r="309" spans="3:13">
      <c r="C309" s="150" t="s">
        <v>2</v>
      </c>
      <c r="M309" s="153"/>
    </row>
    <row r="310" spans="3:13">
      <c r="C310" s="150" t="s">
        <v>2</v>
      </c>
      <c r="M310" s="153"/>
    </row>
    <row r="311" spans="3:13">
      <c r="C311" s="150" t="s">
        <v>2</v>
      </c>
      <c r="M311" s="153"/>
    </row>
    <row r="312" spans="3:13">
      <c r="C312" s="150" t="s">
        <v>2</v>
      </c>
      <c r="M312" s="153"/>
    </row>
    <row r="313" spans="3:13">
      <c r="C313" s="150" t="s">
        <v>2</v>
      </c>
      <c r="M313" s="153"/>
    </row>
    <row r="314" spans="3:13">
      <c r="C314" s="150" t="s">
        <v>2</v>
      </c>
      <c r="M314" s="153"/>
    </row>
    <row r="315" spans="3:13">
      <c r="C315" s="150" t="s">
        <v>2</v>
      </c>
      <c r="M315" s="153"/>
    </row>
    <row r="316" spans="3:13">
      <c r="C316" s="150" t="s">
        <v>2</v>
      </c>
      <c r="M316" s="153"/>
    </row>
    <row r="317" spans="3:13">
      <c r="C317" s="150" t="s">
        <v>2</v>
      </c>
      <c r="M317" s="153"/>
    </row>
    <row r="318" spans="3:13">
      <c r="C318" s="150" t="s">
        <v>2</v>
      </c>
      <c r="M318" s="153"/>
    </row>
    <row r="319" spans="3:13">
      <c r="C319" s="150" t="s">
        <v>2</v>
      </c>
      <c r="M319" s="153"/>
    </row>
    <row r="320" spans="3:13">
      <c r="C320" s="150" t="s">
        <v>2</v>
      </c>
      <c r="M320" s="153"/>
    </row>
    <row r="321" spans="3:13">
      <c r="C321" s="150" t="s">
        <v>2</v>
      </c>
      <c r="M321" s="153"/>
    </row>
    <row r="322" spans="3:13">
      <c r="C322" s="150" t="s">
        <v>2</v>
      </c>
      <c r="M322" s="153"/>
    </row>
    <row r="323" spans="3:13">
      <c r="C323" s="150" t="s">
        <v>2</v>
      </c>
      <c r="M323" s="153"/>
    </row>
    <row r="324" spans="3:13">
      <c r="C324" s="150" t="s">
        <v>2</v>
      </c>
      <c r="M324" s="153"/>
    </row>
    <row r="325" spans="3:13">
      <c r="C325" s="150" t="s">
        <v>2</v>
      </c>
      <c r="M325" s="153"/>
    </row>
    <row r="326" spans="3:13">
      <c r="C326" s="150" t="s">
        <v>2</v>
      </c>
      <c r="M326" s="153"/>
    </row>
    <row r="327" spans="3:13">
      <c r="C327" s="150" t="s">
        <v>2</v>
      </c>
      <c r="M327" s="153"/>
    </row>
    <row r="328" spans="3:13">
      <c r="C328" s="150" t="s">
        <v>2</v>
      </c>
      <c r="M328" s="153"/>
    </row>
    <row r="329" spans="3:13">
      <c r="C329" s="150" t="s">
        <v>2</v>
      </c>
      <c r="M329" s="153"/>
    </row>
    <row r="330" spans="3:13">
      <c r="C330" s="150" t="s">
        <v>2</v>
      </c>
      <c r="M330" s="153"/>
    </row>
    <row r="331" spans="3:13">
      <c r="C331" s="150" t="s">
        <v>2</v>
      </c>
      <c r="M331" s="153"/>
    </row>
    <row r="332" spans="3:13">
      <c r="C332" s="150" t="s">
        <v>2</v>
      </c>
      <c r="M332" s="153"/>
    </row>
    <row r="333" spans="3:13">
      <c r="C333" s="150" t="s">
        <v>2</v>
      </c>
      <c r="M333" s="153"/>
    </row>
    <row r="334" spans="3:13">
      <c r="C334" s="150" t="s">
        <v>2</v>
      </c>
      <c r="M334" s="153"/>
    </row>
    <row r="335" spans="3:13">
      <c r="C335" s="150" t="s">
        <v>2</v>
      </c>
      <c r="M335" s="153"/>
    </row>
    <row r="336" spans="3:13">
      <c r="C336" s="150" t="s">
        <v>2</v>
      </c>
      <c r="M336" s="153"/>
    </row>
    <row r="337" spans="3:13">
      <c r="C337" s="150" t="s">
        <v>2</v>
      </c>
      <c r="M337" s="153"/>
    </row>
    <row r="338" spans="3:13">
      <c r="C338" s="150" t="s">
        <v>2</v>
      </c>
      <c r="M338" s="153"/>
    </row>
    <row r="339" spans="3:13">
      <c r="C339" s="150" t="s">
        <v>2</v>
      </c>
      <c r="M339" s="153"/>
    </row>
    <row r="340" spans="3:13">
      <c r="C340" s="150" t="s">
        <v>2</v>
      </c>
      <c r="M340" s="153"/>
    </row>
    <row r="341" spans="3:13">
      <c r="C341" s="150" t="s">
        <v>2</v>
      </c>
      <c r="M341" s="153"/>
    </row>
    <row r="342" spans="3:13">
      <c r="C342" s="150" t="s">
        <v>2</v>
      </c>
      <c r="M342" s="153"/>
    </row>
    <row r="343" spans="3:13">
      <c r="C343" s="150" t="s">
        <v>2</v>
      </c>
      <c r="M343" s="153"/>
    </row>
    <row r="344" spans="3:13">
      <c r="C344" s="150" t="s">
        <v>2</v>
      </c>
      <c r="M344" s="153"/>
    </row>
    <row r="345" spans="3:13">
      <c r="C345" s="150" t="s">
        <v>2</v>
      </c>
      <c r="M345" s="153"/>
    </row>
    <row r="346" spans="3:13">
      <c r="C346" s="150" t="s">
        <v>2</v>
      </c>
      <c r="M346" s="153"/>
    </row>
    <row r="347" spans="3:13">
      <c r="C347" s="150" t="s">
        <v>2</v>
      </c>
      <c r="M347" s="153"/>
    </row>
    <row r="348" spans="3:13">
      <c r="C348" s="150" t="s">
        <v>2</v>
      </c>
      <c r="M348" s="153"/>
    </row>
    <row r="349" spans="3:13">
      <c r="C349" s="150" t="s">
        <v>2</v>
      </c>
      <c r="M349" s="153"/>
    </row>
    <row r="350" spans="3:13">
      <c r="C350" s="150" t="s">
        <v>2</v>
      </c>
      <c r="M350" s="153"/>
    </row>
    <row r="351" spans="3:13">
      <c r="C351" s="150" t="s">
        <v>2</v>
      </c>
      <c r="M351" s="153"/>
    </row>
    <row r="352" spans="3:13">
      <c r="C352" s="150" t="s">
        <v>2</v>
      </c>
      <c r="M352" s="153"/>
    </row>
    <row r="353" spans="3:13">
      <c r="C353" s="150" t="s">
        <v>2</v>
      </c>
      <c r="M353" s="153"/>
    </row>
    <row r="354" spans="3:13">
      <c r="C354" s="150" t="s">
        <v>2</v>
      </c>
      <c r="M354" s="153"/>
    </row>
    <row r="355" spans="3:13">
      <c r="C355" s="150" t="s">
        <v>2</v>
      </c>
      <c r="M355" s="153"/>
    </row>
    <row r="356" spans="3:13">
      <c r="C356" s="150" t="s">
        <v>2</v>
      </c>
      <c r="M356" s="153"/>
    </row>
    <row r="357" spans="3:13">
      <c r="C357" s="150" t="s">
        <v>2</v>
      </c>
      <c r="M357" s="153"/>
    </row>
    <row r="358" spans="3:13">
      <c r="C358" s="150" t="s">
        <v>2</v>
      </c>
      <c r="M358" s="153"/>
    </row>
    <row r="359" spans="3:13">
      <c r="C359" s="150" t="s">
        <v>2</v>
      </c>
      <c r="M359" s="153"/>
    </row>
    <row r="360" spans="3:13">
      <c r="C360" s="150" t="s">
        <v>2</v>
      </c>
      <c r="M360" s="153"/>
    </row>
    <row r="361" spans="3:13">
      <c r="C361" s="150" t="s">
        <v>2</v>
      </c>
      <c r="M361" s="153"/>
    </row>
    <row r="362" spans="3:13">
      <c r="C362" s="150" t="s">
        <v>2</v>
      </c>
      <c r="M362" s="153"/>
    </row>
    <row r="363" spans="3:13">
      <c r="C363" s="150" t="s">
        <v>2</v>
      </c>
      <c r="M363" s="153"/>
    </row>
    <row r="364" spans="3:13">
      <c r="C364" s="150" t="s">
        <v>2</v>
      </c>
      <c r="M364" s="153"/>
    </row>
    <row r="365" spans="3:13">
      <c r="C365" s="150" t="s">
        <v>2</v>
      </c>
      <c r="M365" s="153"/>
    </row>
    <row r="366" spans="3:13">
      <c r="C366" s="150" t="s">
        <v>2</v>
      </c>
      <c r="M366" s="153"/>
    </row>
    <row r="367" spans="3:13">
      <c r="C367" s="150" t="s">
        <v>2</v>
      </c>
      <c r="M367" s="153"/>
    </row>
    <row r="368" spans="3:13">
      <c r="C368" s="150" t="s">
        <v>2</v>
      </c>
      <c r="M368" s="153"/>
    </row>
    <row r="369" spans="3:13">
      <c r="C369" s="150" t="s">
        <v>2</v>
      </c>
      <c r="M369" s="153"/>
    </row>
    <row r="370" spans="3:13">
      <c r="C370" s="150" t="s">
        <v>2</v>
      </c>
      <c r="M370" s="153"/>
    </row>
    <row r="371" spans="3:13">
      <c r="C371" s="150" t="s">
        <v>2</v>
      </c>
      <c r="M371" s="153"/>
    </row>
    <row r="372" spans="3:13">
      <c r="C372" s="150" t="s">
        <v>2</v>
      </c>
      <c r="M372" s="153"/>
    </row>
    <row r="373" spans="3:13">
      <c r="C373" s="150" t="s">
        <v>2</v>
      </c>
      <c r="M373" s="153"/>
    </row>
    <row r="374" spans="3:13">
      <c r="C374" s="150" t="s">
        <v>2</v>
      </c>
      <c r="M374" s="153"/>
    </row>
    <row r="375" spans="3:13">
      <c r="C375" s="150" t="s">
        <v>2</v>
      </c>
      <c r="M375" s="153"/>
    </row>
    <row r="376" spans="3:13">
      <c r="C376" s="150" t="s">
        <v>2</v>
      </c>
      <c r="M376" s="153"/>
    </row>
    <row r="377" spans="3:13">
      <c r="C377" s="150" t="s">
        <v>2</v>
      </c>
      <c r="M377" s="153"/>
    </row>
    <row r="378" spans="3:13">
      <c r="C378" s="150" t="s">
        <v>2</v>
      </c>
      <c r="M378" s="153"/>
    </row>
    <row r="379" spans="3:13">
      <c r="C379" s="150" t="s">
        <v>2</v>
      </c>
      <c r="M379" s="153"/>
    </row>
    <row r="380" spans="3:13">
      <c r="C380" s="150" t="s">
        <v>2</v>
      </c>
      <c r="M380" s="153"/>
    </row>
    <row r="381" spans="3:13">
      <c r="C381" s="150" t="s">
        <v>2</v>
      </c>
      <c r="M381" s="153"/>
    </row>
    <row r="382" spans="3:13">
      <c r="C382" s="150" t="s">
        <v>2</v>
      </c>
      <c r="M382" s="153"/>
    </row>
    <row r="383" spans="3:13">
      <c r="C383" s="150" t="s">
        <v>2</v>
      </c>
      <c r="M383" s="153"/>
    </row>
    <row r="384" spans="3:13">
      <c r="C384" s="150" t="s">
        <v>2</v>
      </c>
      <c r="M384" s="153"/>
    </row>
    <row r="385" spans="3:13">
      <c r="C385" s="150" t="s">
        <v>2</v>
      </c>
      <c r="M385" s="153"/>
    </row>
    <row r="386" spans="3:13">
      <c r="C386" s="150" t="s">
        <v>2</v>
      </c>
      <c r="M386" s="153"/>
    </row>
    <row r="387" spans="3:13">
      <c r="C387" s="150" t="s">
        <v>2</v>
      </c>
      <c r="M387" s="153"/>
    </row>
    <row r="388" spans="3:13">
      <c r="C388" s="150" t="s">
        <v>2</v>
      </c>
      <c r="M388" s="153"/>
    </row>
    <row r="389" spans="3:13">
      <c r="C389" s="150" t="s">
        <v>2</v>
      </c>
      <c r="M389" s="153"/>
    </row>
    <row r="390" spans="3:13">
      <c r="C390" s="150" t="s">
        <v>2</v>
      </c>
      <c r="M390" s="153"/>
    </row>
    <row r="391" spans="3:13">
      <c r="C391" s="150" t="s">
        <v>2</v>
      </c>
      <c r="M391" s="153"/>
    </row>
    <row r="392" spans="3:13">
      <c r="C392" s="150" t="s">
        <v>2</v>
      </c>
      <c r="M392" s="153"/>
    </row>
    <row r="393" spans="3:13">
      <c r="C393" s="150" t="s">
        <v>2</v>
      </c>
      <c r="M393" s="153"/>
    </row>
    <row r="394" spans="3:13">
      <c r="C394" s="150" t="s">
        <v>2</v>
      </c>
      <c r="M394" s="153"/>
    </row>
    <row r="395" spans="3:13">
      <c r="C395" s="150" t="s">
        <v>2</v>
      </c>
      <c r="M395" s="153"/>
    </row>
    <row r="396" spans="3:13">
      <c r="C396" s="150" t="s">
        <v>2</v>
      </c>
      <c r="M396" s="153"/>
    </row>
    <row r="397" spans="3:13">
      <c r="C397" s="150" t="s">
        <v>2</v>
      </c>
      <c r="M397" s="153"/>
    </row>
    <row r="398" spans="3:13">
      <c r="C398" s="150" t="s">
        <v>2</v>
      </c>
      <c r="M398" s="153"/>
    </row>
    <row r="399" spans="3:13">
      <c r="C399" s="150" t="s">
        <v>2</v>
      </c>
      <c r="M399" s="153"/>
    </row>
    <row r="400" spans="3:13">
      <c r="C400" s="150" t="s">
        <v>2</v>
      </c>
      <c r="M400" s="153"/>
    </row>
    <row r="401" spans="3:13">
      <c r="C401" s="150" t="s">
        <v>2</v>
      </c>
      <c r="M401" s="153"/>
    </row>
    <row r="402" spans="3:13">
      <c r="C402" s="150" t="s">
        <v>2</v>
      </c>
      <c r="M402" s="153"/>
    </row>
    <row r="403" spans="3:13">
      <c r="C403" s="150" t="s">
        <v>2</v>
      </c>
      <c r="M403" s="153"/>
    </row>
    <row r="404" spans="3:13">
      <c r="C404" s="150" t="s">
        <v>2</v>
      </c>
      <c r="M404" s="153"/>
    </row>
    <row r="405" spans="3:13">
      <c r="C405" s="150" t="s">
        <v>2</v>
      </c>
      <c r="M405" s="153"/>
    </row>
    <row r="406" spans="3:13">
      <c r="C406" s="150" t="s">
        <v>2</v>
      </c>
      <c r="M406" s="153"/>
    </row>
    <row r="407" spans="3:13">
      <c r="C407" s="150" t="s">
        <v>2</v>
      </c>
      <c r="M407" s="153"/>
    </row>
    <row r="408" spans="3:13">
      <c r="C408" s="150" t="s">
        <v>2</v>
      </c>
      <c r="M408" s="153"/>
    </row>
    <row r="409" spans="3:13">
      <c r="C409" s="150" t="s">
        <v>2</v>
      </c>
      <c r="M409" s="153"/>
    </row>
    <row r="410" spans="3:13">
      <c r="C410" s="150" t="s">
        <v>2</v>
      </c>
      <c r="M410" s="153"/>
    </row>
    <row r="411" spans="3:13">
      <c r="C411" s="150" t="s">
        <v>2</v>
      </c>
      <c r="M411" s="153"/>
    </row>
    <row r="412" spans="3:13">
      <c r="C412" s="150" t="s">
        <v>2</v>
      </c>
      <c r="M412" s="153"/>
    </row>
    <row r="413" spans="3:13">
      <c r="C413" s="150" t="s">
        <v>2</v>
      </c>
      <c r="M413" s="153"/>
    </row>
    <row r="414" spans="3:13">
      <c r="C414" s="150" t="s">
        <v>2</v>
      </c>
      <c r="M414" s="153"/>
    </row>
    <row r="415" spans="3:13">
      <c r="C415" s="150" t="s">
        <v>2</v>
      </c>
      <c r="M415" s="153"/>
    </row>
    <row r="416" spans="3:13">
      <c r="C416" s="150" t="s">
        <v>2</v>
      </c>
      <c r="M416" s="153"/>
    </row>
    <row r="417" spans="3:13">
      <c r="C417" s="150" t="s">
        <v>2</v>
      </c>
      <c r="M417" s="153"/>
    </row>
    <row r="418" spans="3:13">
      <c r="C418" s="150" t="s">
        <v>2</v>
      </c>
      <c r="M418" s="153"/>
    </row>
    <row r="419" spans="3:13">
      <c r="C419" s="150" t="s">
        <v>2</v>
      </c>
      <c r="M419" s="153"/>
    </row>
    <row r="420" spans="3:13">
      <c r="C420" s="150" t="s">
        <v>2</v>
      </c>
      <c r="M420" s="153"/>
    </row>
    <row r="421" spans="3:13">
      <c r="C421" s="150" t="s">
        <v>2</v>
      </c>
      <c r="M421" s="153"/>
    </row>
    <row r="422" spans="3:13">
      <c r="C422" s="150" t="s">
        <v>2</v>
      </c>
      <c r="M422" s="153"/>
    </row>
    <row r="423" spans="3:13">
      <c r="C423" s="150" t="s">
        <v>2</v>
      </c>
      <c r="M423" s="153"/>
    </row>
    <row r="424" spans="3:13">
      <c r="C424" s="150" t="s">
        <v>2</v>
      </c>
      <c r="M424" s="153"/>
    </row>
    <row r="425" spans="3:13">
      <c r="C425" s="150" t="s">
        <v>2</v>
      </c>
      <c r="M425" s="153"/>
    </row>
    <row r="426" spans="3:13">
      <c r="C426" s="150" t="s">
        <v>2</v>
      </c>
      <c r="M426" s="153"/>
    </row>
    <row r="427" spans="3:13">
      <c r="C427" s="150" t="s">
        <v>2</v>
      </c>
      <c r="M427" s="153"/>
    </row>
    <row r="428" spans="3:13">
      <c r="C428" s="150" t="s">
        <v>2</v>
      </c>
      <c r="M428" s="153"/>
    </row>
    <row r="429" spans="3:13">
      <c r="C429" s="150" t="s">
        <v>2</v>
      </c>
      <c r="M429" s="153"/>
    </row>
    <row r="430" spans="3:13">
      <c r="C430" s="150" t="s">
        <v>2</v>
      </c>
      <c r="M430" s="153"/>
    </row>
    <row r="431" spans="3:13">
      <c r="C431" s="150" t="s">
        <v>2</v>
      </c>
      <c r="M431" s="153"/>
    </row>
    <row r="432" spans="3:13">
      <c r="C432" s="150" t="s">
        <v>2</v>
      </c>
      <c r="M432" s="153"/>
    </row>
    <row r="433" spans="3:13">
      <c r="C433" s="150" t="s">
        <v>2</v>
      </c>
      <c r="M433" s="153"/>
    </row>
    <row r="434" spans="3:13">
      <c r="C434" s="150" t="s">
        <v>2</v>
      </c>
      <c r="M434" s="153"/>
    </row>
    <row r="435" spans="3:13">
      <c r="C435" s="150" t="s">
        <v>2</v>
      </c>
      <c r="M435" s="153"/>
    </row>
    <row r="436" spans="3:13">
      <c r="C436" s="150" t="s">
        <v>2</v>
      </c>
      <c r="M436" s="153"/>
    </row>
    <row r="437" spans="3:13">
      <c r="C437" s="150" t="s">
        <v>2</v>
      </c>
      <c r="M437" s="153"/>
    </row>
    <row r="438" spans="3:13">
      <c r="C438" s="150" t="s">
        <v>2</v>
      </c>
      <c r="M438" s="153"/>
    </row>
    <row r="439" spans="3:13">
      <c r="C439" s="150" t="s">
        <v>2</v>
      </c>
      <c r="M439" s="153"/>
    </row>
    <row r="440" spans="3:13">
      <c r="C440" s="150" t="s">
        <v>2</v>
      </c>
      <c r="M440" s="153"/>
    </row>
    <row r="441" spans="3:13">
      <c r="C441" s="150" t="s">
        <v>2</v>
      </c>
      <c r="M441" s="153"/>
    </row>
    <row r="442" spans="3:13">
      <c r="C442" s="150" t="s">
        <v>2</v>
      </c>
      <c r="M442" s="153"/>
    </row>
    <row r="443" spans="3:13">
      <c r="C443" s="150" t="s">
        <v>2</v>
      </c>
      <c r="M443" s="153"/>
    </row>
    <row r="444" spans="3:13">
      <c r="C444" s="150" t="s">
        <v>2</v>
      </c>
      <c r="M444" s="153"/>
    </row>
    <row r="445" spans="3:13">
      <c r="C445" s="150" t="s">
        <v>2</v>
      </c>
      <c r="M445" s="153"/>
    </row>
    <row r="446" spans="3:13">
      <c r="C446" s="150" t="s">
        <v>2</v>
      </c>
      <c r="M446" s="153"/>
    </row>
    <row r="447" spans="3:13">
      <c r="C447" s="150" t="s">
        <v>2</v>
      </c>
      <c r="M447" s="153"/>
    </row>
    <row r="448" spans="3:13">
      <c r="C448" s="150" t="s">
        <v>2</v>
      </c>
      <c r="M448" s="153"/>
    </row>
    <row r="449" spans="3:13">
      <c r="C449" s="150" t="s">
        <v>2</v>
      </c>
      <c r="M449" s="153"/>
    </row>
    <row r="450" spans="3:13">
      <c r="C450" s="150" t="s">
        <v>2</v>
      </c>
      <c r="M450" s="153"/>
    </row>
    <row r="451" spans="3:13">
      <c r="C451" s="150" t="s">
        <v>2</v>
      </c>
      <c r="M451" s="153"/>
    </row>
    <row r="452" spans="3:13">
      <c r="C452" s="150" t="s">
        <v>2</v>
      </c>
      <c r="M452" s="153"/>
    </row>
    <row r="453" spans="3:13">
      <c r="C453" s="150" t="s">
        <v>2</v>
      </c>
      <c r="M453" s="153"/>
    </row>
    <row r="454" spans="3:13">
      <c r="C454" s="150" t="s">
        <v>2</v>
      </c>
      <c r="M454" s="153"/>
    </row>
    <row r="455" spans="3:13">
      <c r="C455" s="150" t="s">
        <v>2</v>
      </c>
      <c r="M455" s="153"/>
    </row>
    <row r="456" spans="3:13">
      <c r="C456" s="150" t="s">
        <v>2</v>
      </c>
      <c r="M456" s="153"/>
    </row>
    <row r="457" spans="3:13">
      <c r="C457" s="150" t="s">
        <v>2</v>
      </c>
      <c r="M457" s="153"/>
    </row>
    <row r="458" spans="3:13">
      <c r="C458" s="150" t="s">
        <v>2</v>
      </c>
      <c r="M458" s="153"/>
    </row>
    <row r="459" spans="3:13">
      <c r="C459" s="150" t="s">
        <v>2</v>
      </c>
      <c r="M459" s="153"/>
    </row>
    <row r="460" spans="3:13">
      <c r="C460" s="150" t="s">
        <v>2</v>
      </c>
      <c r="M460" s="153"/>
    </row>
    <row r="461" spans="3:13">
      <c r="C461" s="150" t="s">
        <v>2</v>
      </c>
      <c r="M461" s="153"/>
    </row>
    <row r="462" spans="3:13">
      <c r="C462" s="150" t="s">
        <v>2</v>
      </c>
      <c r="M462" s="153"/>
    </row>
    <row r="463" spans="3:13">
      <c r="C463" s="150" t="s">
        <v>2</v>
      </c>
      <c r="M463" s="153"/>
    </row>
    <row r="464" spans="3:13">
      <c r="C464" s="150" t="s">
        <v>2</v>
      </c>
      <c r="M464" s="153"/>
    </row>
    <row r="465" spans="3:13">
      <c r="C465" s="150" t="s">
        <v>2</v>
      </c>
      <c r="M465" s="153"/>
    </row>
    <row r="466" spans="3:13">
      <c r="C466" s="150" t="s">
        <v>2</v>
      </c>
      <c r="M466" s="153"/>
    </row>
    <row r="467" spans="3:13">
      <c r="C467" s="150" t="s">
        <v>2</v>
      </c>
      <c r="M467" s="153"/>
    </row>
    <row r="468" spans="3:13">
      <c r="C468" s="150" t="s">
        <v>2</v>
      </c>
      <c r="M468" s="153"/>
    </row>
    <row r="469" spans="3:13">
      <c r="C469" s="150" t="s">
        <v>2</v>
      </c>
      <c r="M469" s="153"/>
    </row>
    <row r="470" spans="3:13">
      <c r="C470" s="150" t="s">
        <v>2</v>
      </c>
      <c r="M470" s="153"/>
    </row>
    <row r="471" spans="3:13">
      <c r="C471" s="150" t="s">
        <v>2</v>
      </c>
      <c r="M471" s="153"/>
    </row>
    <row r="472" spans="3:13">
      <c r="C472" s="150" t="s">
        <v>2</v>
      </c>
      <c r="M472" s="153"/>
    </row>
    <row r="473" spans="3:13">
      <c r="C473" s="150" t="s">
        <v>2</v>
      </c>
      <c r="M473" s="153"/>
    </row>
    <row r="474" spans="3:13">
      <c r="C474" s="150" t="s">
        <v>2</v>
      </c>
      <c r="M474" s="153"/>
    </row>
    <row r="475" spans="3:13">
      <c r="C475" s="150" t="s">
        <v>2</v>
      </c>
      <c r="M475" s="153"/>
    </row>
    <row r="476" spans="3:13">
      <c r="C476" s="150" t="s">
        <v>2</v>
      </c>
      <c r="M476" s="153"/>
    </row>
    <row r="477" spans="3:13">
      <c r="C477" s="150" t="s">
        <v>2</v>
      </c>
      <c r="M477" s="153"/>
    </row>
    <row r="478" spans="3:13">
      <c r="C478" s="150" t="s">
        <v>2</v>
      </c>
      <c r="M478" s="153"/>
    </row>
    <row r="479" spans="3:13">
      <c r="C479" s="150" t="s">
        <v>2</v>
      </c>
      <c r="M479" s="153"/>
    </row>
    <row r="480" spans="3:13">
      <c r="C480" s="150" t="s">
        <v>2</v>
      </c>
      <c r="M480" s="153"/>
    </row>
    <row r="481" spans="3:13">
      <c r="C481" s="150" t="s">
        <v>2</v>
      </c>
      <c r="M481" s="153"/>
    </row>
    <row r="482" spans="3:13">
      <c r="C482" s="150" t="s">
        <v>2</v>
      </c>
      <c r="M482" s="153"/>
    </row>
    <row r="483" spans="3:13">
      <c r="C483" s="150" t="s">
        <v>2</v>
      </c>
      <c r="M483" s="153"/>
    </row>
    <row r="484" spans="3:13">
      <c r="C484" s="150" t="s">
        <v>2</v>
      </c>
      <c r="M484" s="153"/>
    </row>
    <row r="485" spans="3:13">
      <c r="C485" s="150" t="s">
        <v>2</v>
      </c>
      <c r="M485" s="153"/>
    </row>
    <row r="486" spans="3:13">
      <c r="C486" s="150" t="s">
        <v>2</v>
      </c>
      <c r="M486" s="153"/>
    </row>
    <row r="487" spans="3:13">
      <c r="C487" s="150" t="s">
        <v>2</v>
      </c>
      <c r="M487" s="153"/>
    </row>
    <row r="488" spans="3:13">
      <c r="C488" s="150" t="s">
        <v>2</v>
      </c>
      <c r="M488" s="153"/>
    </row>
    <row r="489" spans="3:13">
      <c r="C489" s="150" t="s">
        <v>2</v>
      </c>
      <c r="M489" s="153"/>
    </row>
    <row r="490" spans="3:13">
      <c r="C490" s="150" t="s">
        <v>2</v>
      </c>
      <c r="M490" s="153"/>
    </row>
    <row r="491" spans="3:13">
      <c r="C491" s="150" t="s">
        <v>2</v>
      </c>
      <c r="M491" s="153"/>
    </row>
    <row r="492" spans="3:13">
      <c r="C492" s="150" t="s">
        <v>2</v>
      </c>
      <c r="M492" s="153"/>
    </row>
    <row r="493" spans="3:13">
      <c r="C493" s="150" t="s">
        <v>2</v>
      </c>
      <c r="M493" s="153"/>
    </row>
    <row r="494" spans="3:13">
      <c r="C494" s="150" t="s">
        <v>2</v>
      </c>
      <c r="M494" s="153"/>
    </row>
    <row r="495" spans="3:13">
      <c r="C495" s="150" t="s">
        <v>2</v>
      </c>
      <c r="M495" s="153"/>
    </row>
    <row r="496" spans="3:13">
      <c r="C496" s="150" t="s">
        <v>2</v>
      </c>
      <c r="M496" s="153"/>
    </row>
    <row r="497" spans="3:13">
      <c r="C497" s="150" t="s">
        <v>2</v>
      </c>
      <c r="M497" s="153"/>
    </row>
    <row r="498" spans="3:13">
      <c r="C498" s="150" t="s">
        <v>2</v>
      </c>
      <c r="M498" s="153"/>
    </row>
    <row r="499" spans="3:13">
      <c r="C499" s="150" t="s">
        <v>2</v>
      </c>
      <c r="M499" s="153"/>
    </row>
    <row r="500" spans="3:13">
      <c r="C500" s="150" t="s">
        <v>2</v>
      </c>
      <c r="M500" s="153"/>
    </row>
    <row r="501" spans="3:13">
      <c r="C501" s="150" t="s">
        <v>2</v>
      </c>
      <c r="M501" s="153"/>
    </row>
    <row r="502" spans="3:13">
      <c r="C502" s="150" t="s">
        <v>2</v>
      </c>
      <c r="M502" s="153"/>
    </row>
    <row r="503" spans="3:13">
      <c r="C503" s="150" t="s">
        <v>2</v>
      </c>
      <c r="M503" s="153"/>
    </row>
    <row r="504" spans="3:13">
      <c r="C504" s="150" t="s">
        <v>2</v>
      </c>
      <c r="M504" s="153"/>
    </row>
    <row r="505" spans="3:13">
      <c r="C505" s="150" t="s">
        <v>2</v>
      </c>
      <c r="M505" s="153"/>
    </row>
    <row r="506" spans="3:13">
      <c r="C506" s="150" t="s">
        <v>2</v>
      </c>
      <c r="M506" s="153"/>
    </row>
    <row r="507" spans="3:13">
      <c r="C507" s="150" t="s">
        <v>2</v>
      </c>
      <c r="M507" s="153"/>
    </row>
    <row r="508" spans="3:13">
      <c r="C508" s="150" t="s">
        <v>2</v>
      </c>
      <c r="M508" s="153"/>
    </row>
    <row r="509" spans="3:13">
      <c r="C509" s="150" t="s">
        <v>2</v>
      </c>
      <c r="M509" s="153"/>
    </row>
    <row r="510" spans="3:13">
      <c r="C510" s="150" t="s">
        <v>2</v>
      </c>
      <c r="M510" s="153"/>
    </row>
    <row r="511" spans="3:13">
      <c r="C511" s="150" t="s">
        <v>2</v>
      </c>
      <c r="M511" s="153"/>
    </row>
    <row r="512" spans="3:13">
      <c r="C512" s="150" t="s">
        <v>2</v>
      </c>
      <c r="M512" s="153"/>
    </row>
    <row r="513" spans="3:13">
      <c r="C513" s="150" t="s">
        <v>2</v>
      </c>
      <c r="M513" s="153"/>
    </row>
    <row r="514" spans="3:13">
      <c r="C514" s="150" t="s">
        <v>2</v>
      </c>
      <c r="M514" s="153"/>
    </row>
    <row r="515" spans="3:13">
      <c r="C515" s="150" t="s">
        <v>2</v>
      </c>
      <c r="M515" s="153"/>
    </row>
    <row r="516" spans="3:13">
      <c r="C516" s="150" t="s">
        <v>2</v>
      </c>
      <c r="M516" s="153"/>
    </row>
    <row r="517" spans="3:13">
      <c r="C517" s="150" t="s">
        <v>2</v>
      </c>
      <c r="M517" s="153"/>
    </row>
    <row r="518" spans="3:13">
      <c r="C518" s="150" t="s">
        <v>2</v>
      </c>
      <c r="M518" s="153"/>
    </row>
    <row r="519" spans="3:13">
      <c r="C519" s="150" t="s">
        <v>2</v>
      </c>
      <c r="M519" s="153"/>
    </row>
    <row r="520" spans="3:13">
      <c r="C520" s="150" t="s">
        <v>2</v>
      </c>
      <c r="M520" s="153"/>
    </row>
    <row r="521" spans="3:13">
      <c r="C521" s="150" t="s">
        <v>2</v>
      </c>
      <c r="M521" s="153"/>
    </row>
    <row r="522" spans="3:13">
      <c r="C522" s="150" t="s">
        <v>2</v>
      </c>
      <c r="M522" s="153"/>
    </row>
    <row r="523" spans="3:13">
      <c r="C523" s="150" t="s">
        <v>2</v>
      </c>
      <c r="M523" s="153"/>
    </row>
    <row r="524" spans="3:13">
      <c r="C524" s="150" t="s">
        <v>2</v>
      </c>
      <c r="M524" s="153"/>
    </row>
    <row r="525" spans="3:13">
      <c r="C525" s="150" t="s">
        <v>2</v>
      </c>
      <c r="M525" s="153"/>
    </row>
    <row r="526" spans="3:13">
      <c r="C526" s="150" t="s">
        <v>2</v>
      </c>
      <c r="M526" s="153"/>
    </row>
    <row r="527" spans="3:13">
      <c r="C527" s="150" t="s">
        <v>2</v>
      </c>
      <c r="M527" s="153"/>
    </row>
    <row r="528" spans="3:13">
      <c r="C528" s="150" t="s">
        <v>2</v>
      </c>
      <c r="M528" s="153"/>
    </row>
    <row r="529" spans="3:13">
      <c r="C529" s="150" t="s">
        <v>2</v>
      </c>
      <c r="M529" s="153"/>
    </row>
    <row r="530" spans="3:13">
      <c r="C530" s="150" t="s">
        <v>2</v>
      </c>
      <c r="M530" s="153"/>
    </row>
    <row r="531" spans="3:13">
      <c r="C531" s="150" t="s">
        <v>2</v>
      </c>
      <c r="M531" s="153"/>
    </row>
    <row r="532" spans="3:13">
      <c r="C532" s="150" t="s">
        <v>2</v>
      </c>
      <c r="M532" s="153"/>
    </row>
    <row r="533" spans="3:13">
      <c r="C533" s="150" t="s">
        <v>2</v>
      </c>
      <c r="M533" s="153"/>
    </row>
    <row r="534" spans="3:13">
      <c r="C534" s="150" t="s">
        <v>2</v>
      </c>
      <c r="M534" s="153"/>
    </row>
    <row r="535" spans="3:13">
      <c r="C535" s="150" t="s">
        <v>2</v>
      </c>
      <c r="M535" s="153"/>
    </row>
    <row r="536" spans="3:13">
      <c r="C536" s="150" t="s">
        <v>2</v>
      </c>
      <c r="M536" s="153"/>
    </row>
    <row r="537" spans="3:13">
      <c r="C537" s="150" t="s">
        <v>2</v>
      </c>
      <c r="M537" s="153"/>
    </row>
    <row r="538" spans="3:13">
      <c r="C538" s="150" t="s">
        <v>2</v>
      </c>
      <c r="M538" s="153"/>
    </row>
    <row r="539" spans="3:13">
      <c r="C539" s="150" t="s">
        <v>2</v>
      </c>
      <c r="M539" s="153"/>
    </row>
    <row r="540" spans="3:13">
      <c r="C540" s="150" t="s">
        <v>2</v>
      </c>
      <c r="M540" s="153"/>
    </row>
    <row r="541" spans="3:13">
      <c r="C541" s="150" t="s">
        <v>2</v>
      </c>
      <c r="M541" s="153"/>
    </row>
    <row r="542" spans="3:13">
      <c r="C542" s="150" t="s">
        <v>2</v>
      </c>
      <c r="M542" s="153"/>
    </row>
    <row r="543" spans="3:13">
      <c r="C543" s="150" t="s">
        <v>2</v>
      </c>
      <c r="M543" s="153"/>
    </row>
    <row r="544" spans="3:13">
      <c r="C544" s="150" t="s">
        <v>2</v>
      </c>
      <c r="M544" s="153"/>
    </row>
    <row r="545" spans="3:13">
      <c r="C545" s="150" t="s">
        <v>2</v>
      </c>
      <c r="M545" s="153"/>
    </row>
    <row r="546" spans="3:13">
      <c r="C546" s="150" t="s">
        <v>2</v>
      </c>
      <c r="M546" s="153"/>
    </row>
    <row r="547" spans="3:13">
      <c r="C547" s="150" t="s">
        <v>2</v>
      </c>
      <c r="M547" s="153"/>
    </row>
    <row r="548" spans="3:13">
      <c r="C548" s="150" t="s">
        <v>2</v>
      </c>
      <c r="M548" s="153"/>
    </row>
    <row r="549" spans="3:13">
      <c r="C549" s="150" t="s">
        <v>2</v>
      </c>
      <c r="M549" s="153"/>
    </row>
    <row r="550" spans="3:13">
      <c r="C550" s="150" t="s">
        <v>2</v>
      </c>
      <c r="M550" s="153"/>
    </row>
    <row r="551" spans="3:13">
      <c r="C551" s="150" t="s">
        <v>2</v>
      </c>
      <c r="M551" s="153"/>
    </row>
    <row r="552" spans="3:13">
      <c r="C552" s="150" t="s">
        <v>2</v>
      </c>
      <c r="M552" s="153"/>
    </row>
    <row r="553" spans="3:13">
      <c r="C553" s="150" t="s">
        <v>2</v>
      </c>
      <c r="M553" s="153"/>
    </row>
    <row r="554" spans="3:13">
      <c r="C554" s="150" t="s">
        <v>2</v>
      </c>
      <c r="M554" s="153"/>
    </row>
    <row r="555" spans="3:13">
      <c r="C555" s="150" t="s">
        <v>2</v>
      </c>
      <c r="M555" s="153"/>
    </row>
    <row r="556" spans="3:13">
      <c r="C556" s="150" t="s">
        <v>2</v>
      </c>
      <c r="M556" s="153"/>
    </row>
    <row r="557" spans="3:13">
      <c r="C557" s="150" t="s">
        <v>2</v>
      </c>
      <c r="M557" s="153"/>
    </row>
    <row r="558" spans="3:13">
      <c r="C558" s="150" t="s">
        <v>2</v>
      </c>
      <c r="M558" s="153"/>
    </row>
    <row r="559" spans="3:13">
      <c r="C559" s="150" t="s">
        <v>2</v>
      </c>
      <c r="M559" s="153"/>
    </row>
    <row r="560" spans="3:13">
      <c r="C560" s="150" t="s">
        <v>2</v>
      </c>
      <c r="M560" s="153"/>
    </row>
    <row r="561" spans="3:13">
      <c r="C561" s="150" t="s">
        <v>2</v>
      </c>
      <c r="M561" s="153"/>
    </row>
    <row r="562" spans="3:13">
      <c r="C562" s="150" t="s">
        <v>2</v>
      </c>
      <c r="M562" s="153"/>
    </row>
    <row r="563" spans="3:13">
      <c r="C563" s="150" t="s">
        <v>2</v>
      </c>
      <c r="M563" s="153"/>
    </row>
    <row r="564" spans="3:13">
      <c r="C564" s="150" t="s">
        <v>2</v>
      </c>
      <c r="M564" s="153"/>
    </row>
    <row r="565" spans="3:13">
      <c r="C565" s="150" t="s">
        <v>2</v>
      </c>
      <c r="M565" s="153"/>
    </row>
    <row r="566" spans="3:13">
      <c r="C566" s="150" t="s">
        <v>2</v>
      </c>
      <c r="M566" s="153"/>
    </row>
    <row r="567" spans="3:13">
      <c r="C567" s="150" t="s">
        <v>2</v>
      </c>
      <c r="M567" s="153"/>
    </row>
    <row r="568" spans="3:13">
      <c r="C568" s="150" t="s">
        <v>2</v>
      </c>
      <c r="M568" s="153"/>
    </row>
    <row r="569" spans="3:13">
      <c r="C569" s="150" t="s">
        <v>2</v>
      </c>
      <c r="M569" s="153"/>
    </row>
    <row r="570" spans="3:13">
      <c r="C570" s="150" t="s">
        <v>2</v>
      </c>
      <c r="M570" s="153"/>
    </row>
    <row r="571" spans="3:13">
      <c r="C571" s="150" t="s">
        <v>2</v>
      </c>
      <c r="M571" s="153"/>
    </row>
    <row r="572" spans="3:13">
      <c r="C572" s="150" t="s">
        <v>2</v>
      </c>
      <c r="M572" s="153"/>
    </row>
    <row r="573" spans="3:13">
      <c r="C573" s="150" t="s">
        <v>2</v>
      </c>
      <c r="M573" s="153"/>
    </row>
    <row r="574" spans="3:13">
      <c r="C574" s="150" t="s">
        <v>2</v>
      </c>
      <c r="M574" s="153"/>
    </row>
    <row r="575" spans="3:13">
      <c r="C575" s="150" t="s">
        <v>2</v>
      </c>
      <c r="M575" s="153"/>
    </row>
    <row r="576" spans="3:13">
      <c r="C576" s="150" t="s">
        <v>2</v>
      </c>
      <c r="M576" s="153"/>
    </row>
    <row r="577" spans="3:13">
      <c r="C577" s="150" t="s">
        <v>2</v>
      </c>
      <c r="M577" s="153"/>
    </row>
    <row r="578" spans="3:13">
      <c r="C578" s="150" t="s">
        <v>2</v>
      </c>
      <c r="M578" s="153"/>
    </row>
    <row r="579" spans="3:13">
      <c r="C579" s="150" t="s">
        <v>2</v>
      </c>
      <c r="M579" s="153"/>
    </row>
    <row r="580" spans="3:13">
      <c r="C580" s="150" t="s">
        <v>2</v>
      </c>
      <c r="M580" s="153"/>
    </row>
    <row r="581" spans="3:13">
      <c r="C581" s="150" t="s">
        <v>2</v>
      </c>
      <c r="M581" s="153"/>
    </row>
    <row r="582" spans="3:13">
      <c r="C582" s="150" t="s">
        <v>2</v>
      </c>
      <c r="M582" s="153"/>
    </row>
    <row r="583" spans="3:13">
      <c r="C583" s="150" t="s">
        <v>2</v>
      </c>
      <c r="M583" s="153"/>
    </row>
    <row r="584" spans="3:13">
      <c r="C584" s="150" t="s">
        <v>2</v>
      </c>
      <c r="M584" s="153"/>
    </row>
    <row r="585" spans="3:13">
      <c r="C585" s="150" t="s">
        <v>2</v>
      </c>
      <c r="M585" s="153"/>
    </row>
    <row r="586" spans="3:13">
      <c r="C586" s="150" t="s">
        <v>2</v>
      </c>
      <c r="M586" s="153"/>
    </row>
    <row r="587" spans="3:13">
      <c r="C587" s="150" t="s">
        <v>2</v>
      </c>
      <c r="M587" s="153"/>
    </row>
    <row r="588" spans="3:13">
      <c r="C588" s="150" t="s">
        <v>2</v>
      </c>
      <c r="M588" s="153"/>
    </row>
    <row r="589" spans="3:13">
      <c r="C589" s="150" t="s">
        <v>2</v>
      </c>
      <c r="M589" s="153"/>
    </row>
    <row r="590" spans="3:13">
      <c r="C590" s="150" t="s">
        <v>2</v>
      </c>
      <c r="M590" s="153"/>
    </row>
    <row r="591" spans="3:13">
      <c r="C591" s="150" t="s">
        <v>2</v>
      </c>
      <c r="M591" s="153"/>
    </row>
    <row r="592" spans="3:13">
      <c r="C592" s="150" t="s">
        <v>2</v>
      </c>
      <c r="M592" s="153"/>
    </row>
    <row r="593" spans="3:13">
      <c r="C593" s="150" t="s">
        <v>2</v>
      </c>
      <c r="M593" s="153"/>
    </row>
    <row r="594" spans="3:13">
      <c r="C594" s="150" t="s">
        <v>2</v>
      </c>
      <c r="M594" s="153"/>
    </row>
    <row r="595" spans="3:13">
      <c r="C595" s="150" t="s">
        <v>2</v>
      </c>
      <c r="M595" s="153"/>
    </row>
    <row r="596" spans="3:13">
      <c r="C596" s="150" t="s">
        <v>2</v>
      </c>
      <c r="M596" s="153"/>
    </row>
    <row r="597" spans="3:13">
      <c r="C597" s="150" t="s">
        <v>2</v>
      </c>
      <c r="M597" s="153"/>
    </row>
    <row r="598" spans="3:13">
      <c r="C598" s="150" t="s">
        <v>2</v>
      </c>
      <c r="M598" s="153"/>
    </row>
    <row r="599" spans="3:13">
      <c r="C599" s="150" t="s">
        <v>2</v>
      </c>
      <c r="M599" s="153"/>
    </row>
    <row r="600" spans="3:13">
      <c r="C600" s="150" t="s">
        <v>2</v>
      </c>
      <c r="M600" s="153"/>
    </row>
    <row r="601" spans="3:13">
      <c r="C601" s="150" t="s">
        <v>2</v>
      </c>
      <c r="M601" s="153"/>
    </row>
    <row r="602" spans="3:13">
      <c r="C602" s="150" t="s">
        <v>2</v>
      </c>
      <c r="M602" s="153"/>
    </row>
    <row r="603" spans="3:13">
      <c r="C603" s="150" t="s">
        <v>2</v>
      </c>
      <c r="M603" s="153"/>
    </row>
    <row r="604" spans="3:13">
      <c r="C604" s="150" t="s">
        <v>2</v>
      </c>
      <c r="M604" s="153"/>
    </row>
    <row r="605" spans="3:13">
      <c r="C605" s="150" t="s">
        <v>2</v>
      </c>
      <c r="M605" s="153"/>
    </row>
    <row r="606" spans="3:13">
      <c r="C606" s="150" t="s">
        <v>2</v>
      </c>
      <c r="M606" s="153"/>
    </row>
    <row r="607" spans="3:13">
      <c r="C607" s="150" t="s">
        <v>2</v>
      </c>
      <c r="M607" s="153"/>
    </row>
    <row r="608" spans="3:13">
      <c r="C608" s="150" t="s">
        <v>2</v>
      </c>
      <c r="M608" s="153"/>
    </row>
    <row r="609" spans="3:13">
      <c r="C609" s="150" t="s">
        <v>2</v>
      </c>
      <c r="M609" s="153"/>
    </row>
    <row r="610" spans="3:13">
      <c r="C610" s="150" t="s">
        <v>2</v>
      </c>
      <c r="M610" s="153"/>
    </row>
    <row r="611" spans="3:13">
      <c r="C611" s="150" t="s">
        <v>2</v>
      </c>
      <c r="M611" s="153"/>
    </row>
    <row r="612" spans="3:13">
      <c r="C612" s="150" t="s">
        <v>2</v>
      </c>
      <c r="M612" s="153"/>
    </row>
    <row r="613" spans="3:13">
      <c r="C613" s="150" t="s">
        <v>2</v>
      </c>
      <c r="M613" s="153"/>
    </row>
    <row r="614" spans="3:13">
      <c r="C614" s="150" t="s">
        <v>2</v>
      </c>
      <c r="M614" s="153"/>
    </row>
    <row r="615" spans="3:13">
      <c r="C615" s="150" t="s">
        <v>2</v>
      </c>
      <c r="M615" s="153"/>
    </row>
    <row r="616" spans="3:13">
      <c r="C616" s="150" t="s">
        <v>2</v>
      </c>
      <c r="M616" s="153"/>
    </row>
    <row r="617" spans="3:13">
      <c r="C617" s="150" t="s">
        <v>2</v>
      </c>
      <c r="M617" s="153"/>
    </row>
    <row r="618" spans="3:13">
      <c r="C618" s="150" t="s">
        <v>2</v>
      </c>
      <c r="M618" s="153"/>
    </row>
    <row r="619" spans="3:13">
      <c r="C619" s="150" t="s">
        <v>2</v>
      </c>
      <c r="M619" s="153"/>
    </row>
    <row r="620" spans="3:13">
      <c r="C620" s="150" t="s">
        <v>2</v>
      </c>
      <c r="M620" s="153"/>
    </row>
    <row r="621" spans="3:13">
      <c r="C621" s="150" t="s">
        <v>2</v>
      </c>
      <c r="M621" s="153"/>
    </row>
    <row r="622" spans="3:13">
      <c r="C622" s="150" t="s">
        <v>2</v>
      </c>
      <c r="M622" s="153"/>
    </row>
    <row r="623" spans="3:13">
      <c r="C623" s="150" t="s">
        <v>2</v>
      </c>
      <c r="M623" s="153"/>
    </row>
    <row r="624" spans="3:13">
      <c r="C624" s="150" t="s">
        <v>2</v>
      </c>
      <c r="M624" s="153"/>
    </row>
    <row r="625" spans="3:13">
      <c r="C625" s="150" t="s">
        <v>2</v>
      </c>
      <c r="M625" s="153"/>
    </row>
    <row r="626" spans="3:13">
      <c r="C626" s="150" t="s">
        <v>2</v>
      </c>
      <c r="M626" s="153"/>
    </row>
    <row r="627" spans="3:13">
      <c r="C627" s="150" t="s">
        <v>2</v>
      </c>
      <c r="M627" s="153"/>
    </row>
    <row r="628" spans="3:13">
      <c r="C628" s="150" t="s">
        <v>2</v>
      </c>
      <c r="M628" s="153"/>
    </row>
    <row r="629" spans="3:13">
      <c r="C629" s="150" t="s">
        <v>2</v>
      </c>
      <c r="M629" s="153"/>
    </row>
    <row r="630" spans="3:13">
      <c r="C630" s="150" t="s">
        <v>2</v>
      </c>
      <c r="M630" s="153"/>
    </row>
    <row r="631" spans="3:13">
      <c r="C631" s="150" t="s">
        <v>2</v>
      </c>
      <c r="M631" s="153"/>
    </row>
    <row r="632" spans="3:13">
      <c r="C632" s="150" t="s">
        <v>2</v>
      </c>
      <c r="M632" s="153"/>
    </row>
    <row r="633" spans="3:13">
      <c r="C633" s="150" t="s">
        <v>2</v>
      </c>
      <c r="M633" s="153"/>
    </row>
    <row r="634" spans="3:13">
      <c r="C634" s="150" t="s">
        <v>2</v>
      </c>
      <c r="M634" s="153"/>
    </row>
    <row r="635" spans="3:13">
      <c r="C635" s="150" t="s">
        <v>2</v>
      </c>
      <c r="M635" s="153"/>
    </row>
    <row r="636" spans="3:13">
      <c r="C636" s="150" t="s">
        <v>2</v>
      </c>
      <c r="M636" s="153"/>
    </row>
    <row r="637" spans="3:13">
      <c r="C637" s="150" t="s">
        <v>2</v>
      </c>
      <c r="M637" s="153"/>
    </row>
    <row r="638" spans="3:13">
      <c r="C638" s="150" t="s">
        <v>2</v>
      </c>
      <c r="M638" s="153"/>
    </row>
    <row r="639" spans="3:13">
      <c r="C639" s="150" t="s">
        <v>2</v>
      </c>
      <c r="M639" s="153"/>
    </row>
    <row r="640" spans="3:13">
      <c r="C640" s="150" t="s">
        <v>2</v>
      </c>
      <c r="M640" s="153"/>
    </row>
    <row r="641" spans="3:13">
      <c r="C641" s="150" t="s">
        <v>2</v>
      </c>
      <c r="M641" s="153"/>
    </row>
    <row r="642" spans="3:13">
      <c r="C642" s="150" t="s">
        <v>2</v>
      </c>
      <c r="M642" s="153"/>
    </row>
    <row r="643" spans="3:13">
      <c r="C643" s="150" t="s">
        <v>2</v>
      </c>
      <c r="M643" s="153"/>
    </row>
    <row r="644" spans="3:13">
      <c r="C644" s="150" t="s">
        <v>2</v>
      </c>
      <c r="M644" s="153"/>
    </row>
    <row r="645" spans="3:13">
      <c r="C645" s="150" t="s">
        <v>2</v>
      </c>
      <c r="M645" s="153"/>
    </row>
    <row r="646" spans="3:13">
      <c r="C646" s="150" t="s">
        <v>2</v>
      </c>
      <c r="M646" s="153"/>
    </row>
    <row r="647" spans="3:13">
      <c r="C647" s="150" t="s">
        <v>2</v>
      </c>
      <c r="M647" s="153"/>
    </row>
    <row r="648" spans="3:13">
      <c r="C648" s="150" t="s">
        <v>2</v>
      </c>
      <c r="M648" s="153"/>
    </row>
    <row r="649" spans="3:13">
      <c r="C649" s="150" t="s">
        <v>2</v>
      </c>
      <c r="M649" s="153"/>
    </row>
    <row r="650" spans="3:13">
      <c r="C650" s="150" t="s">
        <v>2</v>
      </c>
      <c r="M650" s="153"/>
    </row>
    <row r="651" spans="3:13">
      <c r="C651" s="150" t="s">
        <v>2</v>
      </c>
      <c r="M651" s="153"/>
    </row>
    <row r="652" spans="3:13">
      <c r="C652" s="150" t="s">
        <v>2</v>
      </c>
      <c r="M652" s="153"/>
    </row>
    <row r="653" spans="3:13">
      <c r="C653" s="150" t="s">
        <v>2</v>
      </c>
      <c r="M653" s="153"/>
    </row>
    <row r="654" spans="3:13">
      <c r="C654" s="150" t="s">
        <v>2</v>
      </c>
    </row>
    <row r="655" spans="3:13">
      <c r="C655" s="150" t="s">
        <v>2</v>
      </c>
    </row>
    <row r="656" spans="3:13">
      <c r="C656" s="150" t="s">
        <v>2</v>
      </c>
    </row>
    <row r="657" spans="3:3">
      <c r="C657" s="150" t="s">
        <v>2</v>
      </c>
    </row>
    <row r="658" spans="3:3">
      <c r="C658" s="150" t="s">
        <v>2</v>
      </c>
    </row>
    <row r="659" spans="3:3">
      <c r="C659" s="150" t="s">
        <v>2</v>
      </c>
    </row>
    <row r="660" spans="3:3">
      <c r="C660" s="150" t="s">
        <v>2</v>
      </c>
    </row>
    <row r="661" spans="3:3">
      <c r="C661" s="150" t="s">
        <v>2</v>
      </c>
    </row>
    <row r="662" spans="3:3">
      <c r="C662" s="150" t="s">
        <v>2</v>
      </c>
    </row>
    <row r="663" spans="3:3">
      <c r="C663" s="150" t="s">
        <v>2</v>
      </c>
    </row>
    <row r="664" spans="3:3">
      <c r="C664" s="150" t="s">
        <v>2</v>
      </c>
    </row>
    <row r="665" spans="3:3">
      <c r="C665" s="150" t="s">
        <v>2</v>
      </c>
    </row>
    <row r="666" spans="3:3">
      <c r="C666" s="150" t="s">
        <v>2</v>
      </c>
    </row>
    <row r="667" spans="3:3">
      <c r="C667" s="150" t="s">
        <v>2</v>
      </c>
    </row>
    <row r="668" spans="3:3">
      <c r="C668" s="150" t="s">
        <v>2</v>
      </c>
    </row>
    <row r="669" spans="3:3">
      <c r="C669" s="150" t="s">
        <v>2</v>
      </c>
    </row>
    <row r="670" spans="3:3">
      <c r="C670" s="150" t="s">
        <v>2</v>
      </c>
    </row>
    <row r="671" spans="3:3">
      <c r="C671" s="150" t="s">
        <v>2</v>
      </c>
    </row>
    <row r="672" spans="3:3">
      <c r="C672" s="150" t="s">
        <v>2</v>
      </c>
    </row>
    <row r="673" spans="3:3">
      <c r="C673" s="150" t="s">
        <v>2</v>
      </c>
    </row>
    <row r="674" spans="3:3">
      <c r="C674" s="150" t="s">
        <v>2</v>
      </c>
    </row>
    <row r="675" spans="3:3">
      <c r="C675" s="150" t="s">
        <v>2</v>
      </c>
    </row>
    <row r="676" spans="3:3">
      <c r="C676" s="150" t="s">
        <v>2</v>
      </c>
    </row>
    <row r="677" spans="3:3">
      <c r="C677" s="150" t="s">
        <v>2</v>
      </c>
    </row>
    <row r="678" spans="3:3">
      <c r="C678" s="150" t="s">
        <v>2</v>
      </c>
    </row>
    <row r="679" spans="3:3">
      <c r="C679" s="150" t="s">
        <v>2</v>
      </c>
    </row>
    <row r="680" spans="3:3">
      <c r="C680" s="150" t="s">
        <v>2</v>
      </c>
    </row>
    <row r="681" spans="3:3">
      <c r="C681" s="150" t="s">
        <v>2</v>
      </c>
    </row>
    <row r="682" spans="3:3">
      <c r="C682" s="150" t="s">
        <v>2</v>
      </c>
    </row>
    <row r="683" spans="3:3">
      <c r="C683" s="150" t="s">
        <v>2</v>
      </c>
    </row>
    <row r="684" spans="3:3">
      <c r="C684" s="150" t="s">
        <v>2</v>
      </c>
    </row>
    <row r="685" spans="3:3">
      <c r="C685" s="150" t="s">
        <v>2</v>
      </c>
    </row>
    <row r="686" spans="3:3">
      <c r="C686" s="150" t="s">
        <v>2</v>
      </c>
    </row>
    <row r="687" spans="3:3">
      <c r="C687" s="150" t="s">
        <v>2</v>
      </c>
    </row>
    <row r="688" spans="3:3">
      <c r="C688" s="150" t="s">
        <v>2</v>
      </c>
    </row>
    <row r="689" spans="3:3">
      <c r="C689" s="150" t="s">
        <v>2</v>
      </c>
    </row>
    <row r="690" spans="3:3">
      <c r="C690" s="150" t="s">
        <v>2</v>
      </c>
    </row>
    <row r="691" spans="3:3">
      <c r="C691" s="150" t="s">
        <v>2</v>
      </c>
    </row>
    <row r="692" spans="3:3">
      <c r="C692" s="150" t="s">
        <v>2</v>
      </c>
    </row>
    <row r="693" spans="3:3">
      <c r="C693" s="150" t="s">
        <v>2</v>
      </c>
    </row>
    <row r="694" spans="3:3">
      <c r="C694" s="150" t="s">
        <v>2</v>
      </c>
    </row>
    <row r="695" spans="3:3">
      <c r="C695" s="150" t="s">
        <v>2</v>
      </c>
    </row>
    <row r="696" spans="3:3">
      <c r="C696" s="150" t="s">
        <v>2</v>
      </c>
    </row>
    <row r="697" spans="3:3">
      <c r="C697" s="150" t="s">
        <v>2</v>
      </c>
    </row>
    <row r="698" spans="3:3">
      <c r="C698" s="150" t="s">
        <v>2</v>
      </c>
    </row>
    <row r="699" spans="3:3">
      <c r="C699" s="150" t="s">
        <v>2</v>
      </c>
    </row>
    <row r="700" spans="3:3">
      <c r="C700" s="150" t="s">
        <v>2</v>
      </c>
    </row>
    <row r="701" spans="3:3">
      <c r="C701" s="150" t="s">
        <v>2</v>
      </c>
    </row>
    <row r="702" spans="3:3">
      <c r="C702" s="150" t="s">
        <v>2</v>
      </c>
    </row>
    <row r="703" spans="3:3">
      <c r="C703" s="150" t="s">
        <v>2</v>
      </c>
    </row>
    <row r="704" spans="3:3">
      <c r="C704" s="150" t="s">
        <v>2</v>
      </c>
    </row>
    <row r="705" spans="3:3">
      <c r="C705" s="150" t="s">
        <v>2</v>
      </c>
    </row>
    <row r="706" spans="3:3">
      <c r="C706" s="150" t="s">
        <v>2</v>
      </c>
    </row>
    <row r="707" spans="3:3">
      <c r="C707" s="150" t="s">
        <v>2</v>
      </c>
    </row>
    <row r="708" spans="3:3">
      <c r="C708" s="150" t="s">
        <v>2</v>
      </c>
    </row>
    <row r="709" spans="3:3">
      <c r="C709" s="150" t="s">
        <v>2</v>
      </c>
    </row>
    <row r="710" spans="3:3">
      <c r="C710" s="150" t="s">
        <v>2</v>
      </c>
    </row>
    <row r="711" spans="3:3">
      <c r="C711" s="150" t="s">
        <v>2</v>
      </c>
    </row>
    <row r="712" spans="3:3">
      <c r="C712" s="150" t="s">
        <v>2</v>
      </c>
    </row>
    <row r="713" spans="3:3">
      <c r="C713" s="150" t="s">
        <v>2</v>
      </c>
    </row>
    <row r="714" spans="3:3">
      <c r="C714" s="150" t="s">
        <v>2</v>
      </c>
    </row>
    <row r="715" spans="3:3">
      <c r="C715" s="150" t="s">
        <v>2</v>
      </c>
    </row>
    <row r="716" spans="3:3">
      <c r="C716" s="150" t="s">
        <v>2</v>
      </c>
    </row>
    <row r="717" spans="3:3">
      <c r="C717" s="150" t="s">
        <v>2</v>
      </c>
    </row>
    <row r="718" spans="3:3">
      <c r="C718" s="150" t="s">
        <v>2</v>
      </c>
    </row>
    <row r="719" spans="3:3">
      <c r="C719" s="150" t="s">
        <v>2</v>
      </c>
    </row>
    <row r="720" spans="3:3">
      <c r="C720" s="150" t="s">
        <v>2</v>
      </c>
    </row>
    <row r="721" spans="3:3">
      <c r="C721" s="150" t="s">
        <v>2</v>
      </c>
    </row>
    <row r="722" spans="3:3">
      <c r="C722" s="150" t="s">
        <v>2</v>
      </c>
    </row>
    <row r="723" spans="3:3">
      <c r="C723" s="150" t="s">
        <v>2</v>
      </c>
    </row>
    <row r="724" spans="3:3">
      <c r="C724" s="150" t="s">
        <v>2</v>
      </c>
    </row>
    <row r="725" spans="3:3">
      <c r="C725" s="150" t="s">
        <v>2</v>
      </c>
    </row>
    <row r="726" spans="3:3">
      <c r="C726" s="150" t="s">
        <v>2</v>
      </c>
    </row>
    <row r="727" spans="3:3">
      <c r="C727" s="150" t="s">
        <v>2</v>
      </c>
    </row>
    <row r="728" spans="3:3">
      <c r="C728" s="150" t="s">
        <v>2</v>
      </c>
    </row>
    <row r="729" spans="3:3">
      <c r="C729" s="150" t="s">
        <v>2</v>
      </c>
    </row>
    <row r="730" spans="3:3">
      <c r="C730" s="150" t="s">
        <v>2</v>
      </c>
    </row>
    <row r="731" spans="3:3">
      <c r="C731" s="150" t="s">
        <v>2</v>
      </c>
    </row>
    <row r="732" spans="3:3">
      <c r="C732" s="150" t="s">
        <v>2</v>
      </c>
    </row>
    <row r="733" spans="3:3">
      <c r="C733" s="150" t="s">
        <v>2</v>
      </c>
    </row>
    <row r="734" spans="3:3">
      <c r="C734" s="150" t="s">
        <v>2</v>
      </c>
    </row>
    <row r="735" spans="3:3">
      <c r="C735" s="150" t="s">
        <v>2</v>
      </c>
    </row>
    <row r="736" spans="3:3">
      <c r="C736" s="150" t="s">
        <v>2</v>
      </c>
    </row>
    <row r="737" spans="3:3">
      <c r="C737" s="150" t="s">
        <v>2</v>
      </c>
    </row>
    <row r="738" spans="3:3">
      <c r="C738" s="150" t="s">
        <v>2</v>
      </c>
    </row>
    <row r="739" spans="3:3">
      <c r="C739" s="150" t="s">
        <v>2</v>
      </c>
    </row>
    <row r="740" spans="3:3">
      <c r="C740" s="150" t="s">
        <v>2</v>
      </c>
    </row>
    <row r="741" spans="3:3">
      <c r="C741" s="150" t="s">
        <v>2</v>
      </c>
    </row>
    <row r="742" spans="3:3">
      <c r="C742" s="150" t="s">
        <v>2</v>
      </c>
    </row>
    <row r="743" spans="3:3">
      <c r="C743" s="150" t="s">
        <v>2</v>
      </c>
    </row>
    <row r="744" spans="3:3">
      <c r="C744" s="150" t="s">
        <v>2</v>
      </c>
    </row>
    <row r="745" spans="3:3">
      <c r="C745" s="150" t="s">
        <v>2</v>
      </c>
    </row>
    <row r="746" spans="3:3">
      <c r="C746" s="150" t="s">
        <v>2</v>
      </c>
    </row>
    <row r="747" spans="3:3">
      <c r="C747" s="150" t="s">
        <v>2</v>
      </c>
    </row>
    <row r="748" spans="3:3">
      <c r="C748" s="150" t="s">
        <v>2</v>
      </c>
    </row>
    <row r="749" spans="3:3">
      <c r="C749" s="150" t="s">
        <v>2</v>
      </c>
    </row>
    <row r="750" spans="3:3">
      <c r="C750" s="150" t="s">
        <v>2</v>
      </c>
    </row>
    <row r="751" spans="3:3">
      <c r="C751" s="150" t="s">
        <v>2</v>
      </c>
    </row>
    <row r="752" spans="3:3">
      <c r="C752" s="150" t="s">
        <v>2</v>
      </c>
    </row>
    <row r="753" spans="3:3">
      <c r="C753" s="150" t="s">
        <v>2</v>
      </c>
    </row>
    <row r="754" spans="3:3">
      <c r="C754" s="150" t="s">
        <v>2</v>
      </c>
    </row>
    <row r="755" spans="3:3">
      <c r="C755" s="150" t="s">
        <v>2</v>
      </c>
    </row>
    <row r="756" spans="3:3">
      <c r="C756" s="150" t="s">
        <v>2</v>
      </c>
    </row>
    <row r="757" spans="3:3">
      <c r="C757" s="150" t="s">
        <v>2</v>
      </c>
    </row>
    <row r="758" spans="3:3">
      <c r="C758" s="150" t="s">
        <v>2</v>
      </c>
    </row>
    <row r="759" spans="3:3">
      <c r="C759" s="150" t="s">
        <v>2</v>
      </c>
    </row>
    <row r="760" spans="3:3">
      <c r="C760" s="150" t="s">
        <v>2</v>
      </c>
    </row>
    <row r="761" spans="3:3">
      <c r="C761" s="150" t="s">
        <v>2</v>
      </c>
    </row>
    <row r="762" spans="3:3">
      <c r="C762" s="150" t="s">
        <v>2</v>
      </c>
    </row>
    <row r="763" spans="3:3">
      <c r="C763" s="150" t="s">
        <v>2</v>
      </c>
    </row>
    <row r="764" spans="3:3">
      <c r="C764" s="150" t="s">
        <v>2</v>
      </c>
    </row>
    <row r="765" spans="3:3">
      <c r="C765" s="150" t="s">
        <v>2</v>
      </c>
    </row>
    <row r="766" spans="3:3">
      <c r="C766" s="150" t="s">
        <v>2</v>
      </c>
    </row>
    <row r="767" spans="3:3">
      <c r="C767" s="150" t="s">
        <v>2</v>
      </c>
    </row>
    <row r="768" spans="3:3">
      <c r="C768" s="150" t="s">
        <v>2</v>
      </c>
    </row>
    <row r="769" spans="3:3">
      <c r="C769" s="150" t="s">
        <v>2</v>
      </c>
    </row>
    <row r="770" spans="3:3">
      <c r="C770" s="150" t="s">
        <v>2</v>
      </c>
    </row>
    <row r="771" spans="3:3">
      <c r="C771" s="150" t="s">
        <v>2</v>
      </c>
    </row>
    <row r="772" spans="3:3">
      <c r="C772" s="150" t="s">
        <v>2</v>
      </c>
    </row>
    <row r="773" spans="3:3">
      <c r="C773" s="150" t="s">
        <v>2</v>
      </c>
    </row>
    <row r="774" spans="3:3">
      <c r="C774" s="150" t="s">
        <v>2</v>
      </c>
    </row>
    <row r="775" spans="3:3">
      <c r="C775" s="150" t="s">
        <v>2</v>
      </c>
    </row>
    <row r="776" spans="3:3">
      <c r="C776" s="150" t="s">
        <v>2</v>
      </c>
    </row>
    <row r="777" spans="3:3">
      <c r="C777" s="150" t="s">
        <v>2</v>
      </c>
    </row>
    <row r="778" spans="3:3">
      <c r="C778" s="150" t="s">
        <v>2</v>
      </c>
    </row>
    <row r="779" spans="3:3">
      <c r="C779" s="150" t="s">
        <v>2</v>
      </c>
    </row>
    <row r="780" spans="3:3">
      <c r="C780" s="150" t="s">
        <v>2</v>
      </c>
    </row>
    <row r="781" spans="3:3">
      <c r="C781" s="150" t="s">
        <v>2</v>
      </c>
    </row>
    <row r="782" spans="3:3">
      <c r="C782" s="150" t="s">
        <v>2</v>
      </c>
    </row>
    <row r="783" spans="3:3">
      <c r="C783" s="150" t="s">
        <v>2</v>
      </c>
    </row>
    <row r="784" spans="3:3">
      <c r="C784" s="150" t="s">
        <v>2</v>
      </c>
    </row>
    <row r="785" spans="3:3">
      <c r="C785" s="150" t="s">
        <v>2</v>
      </c>
    </row>
    <row r="786" spans="3:3">
      <c r="C786" s="150" t="s">
        <v>2</v>
      </c>
    </row>
    <row r="787" spans="3:3">
      <c r="C787" s="150" t="s">
        <v>2</v>
      </c>
    </row>
    <row r="788" spans="3:3">
      <c r="C788" s="150" t="s">
        <v>2</v>
      </c>
    </row>
    <row r="789" spans="3:3">
      <c r="C789" s="150" t="s">
        <v>2</v>
      </c>
    </row>
    <row r="790" spans="3:3">
      <c r="C790" s="150" t="s">
        <v>2</v>
      </c>
    </row>
    <row r="791" spans="3:3">
      <c r="C791" s="150" t="s">
        <v>2</v>
      </c>
    </row>
    <row r="792" spans="3:3">
      <c r="C792" s="150" t="s">
        <v>2</v>
      </c>
    </row>
    <row r="793" spans="3:3">
      <c r="C793" s="150" t="s">
        <v>2</v>
      </c>
    </row>
    <row r="794" spans="3:3">
      <c r="C794" s="150" t="s">
        <v>2</v>
      </c>
    </row>
    <row r="795" spans="3:3">
      <c r="C795" s="150" t="s">
        <v>2</v>
      </c>
    </row>
    <row r="796" spans="3:3">
      <c r="C796" s="150" t="s">
        <v>2</v>
      </c>
    </row>
    <row r="797" spans="3:3">
      <c r="C797" s="150" t="s">
        <v>2</v>
      </c>
    </row>
    <row r="798" spans="3:3">
      <c r="C798" s="150" t="s">
        <v>2</v>
      </c>
    </row>
    <row r="799" spans="3:3">
      <c r="C799" s="150" t="s">
        <v>2</v>
      </c>
    </row>
    <row r="800" spans="3:3">
      <c r="C800" s="150" t="s">
        <v>2</v>
      </c>
    </row>
    <row r="801" spans="3:3">
      <c r="C801" s="150" t="s">
        <v>2</v>
      </c>
    </row>
    <row r="802" spans="3:3">
      <c r="C802" s="150" t="s">
        <v>2</v>
      </c>
    </row>
    <row r="803" spans="3:3">
      <c r="C803" s="150" t="s">
        <v>2</v>
      </c>
    </row>
    <row r="804" spans="3:3">
      <c r="C804" s="150" t="s">
        <v>2</v>
      </c>
    </row>
    <row r="805" spans="3:3">
      <c r="C805" s="150" t="s">
        <v>2</v>
      </c>
    </row>
    <row r="806" spans="3:3">
      <c r="C806" s="150" t="s">
        <v>2</v>
      </c>
    </row>
    <row r="807" spans="3:3">
      <c r="C807" s="150" t="s">
        <v>2</v>
      </c>
    </row>
    <row r="808" spans="3:3">
      <c r="C808" s="150" t="s">
        <v>2</v>
      </c>
    </row>
    <row r="809" spans="3:3">
      <c r="C809" s="150" t="s">
        <v>2</v>
      </c>
    </row>
    <row r="810" spans="3:3">
      <c r="C810" s="150" t="s">
        <v>2</v>
      </c>
    </row>
    <row r="811" spans="3:3">
      <c r="C811" s="150" t="s">
        <v>2</v>
      </c>
    </row>
    <row r="812" spans="3:3">
      <c r="C812" s="150" t="s">
        <v>2</v>
      </c>
    </row>
    <row r="813" spans="3:3">
      <c r="C813" s="150" t="s">
        <v>2</v>
      </c>
    </row>
    <row r="814" spans="3:3">
      <c r="C814" s="150" t="s">
        <v>2</v>
      </c>
    </row>
    <row r="815" spans="3:3">
      <c r="C815" s="150" t="s">
        <v>2</v>
      </c>
    </row>
    <row r="816" spans="3:3">
      <c r="C816" s="150" t="s">
        <v>2</v>
      </c>
    </row>
    <row r="817" spans="3:3">
      <c r="C817" s="150" t="s">
        <v>2</v>
      </c>
    </row>
    <row r="818" spans="3:3">
      <c r="C818" s="150" t="s">
        <v>2</v>
      </c>
    </row>
    <row r="819" spans="3:3">
      <c r="C819" s="150" t="s">
        <v>2</v>
      </c>
    </row>
    <row r="820" spans="3:3">
      <c r="C820" s="150" t="s">
        <v>2</v>
      </c>
    </row>
    <row r="821" spans="3:3">
      <c r="C821" s="150" t="s">
        <v>2</v>
      </c>
    </row>
    <row r="822" spans="3:3">
      <c r="C822" s="150" t="s">
        <v>2</v>
      </c>
    </row>
    <row r="823" spans="3:3">
      <c r="C823" s="150" t="s">
        <v>2</v>
      </c>
    </row>
    <row r="824" spans="3:3">
      <c r="C824" s="150" t="s">
        <v>2</v>
      </c>
    </row>
    <row r="825" spans="3:3">
      <c r="C825" s="150" t="s">
        <v>2</v>
      </c>
    </row>
    <row r="826" spans="3:3">
      <c r="C826" s="150" t="s">
        <v>2</v>
      </c>
    </row>
    <row r="827" spans="3:3">
      <c r="C827" s="150" t="s">
        <v>2</v>
      </c>
    </row>
    <row r="828" spans="3:3">
      <c r="C828" s="150" t="s">
        <v>2</v>
      </c>
    </row>
    <row r="829" spans="3:3">
      <c r="C829" s="150" t="s">
        <v>2</v>
      </c>
    </row>
    <row r="830" spans="3:3">
      <c r="C830" s="150" t="s">
        <v>2</v>
      </c>
    </row>
    <row r="831" spans="3:3">
      <c r="C831" s="150" t="s">
        <v>2</v>
      </c>
    </row>
    <row r="832" spans="3:3">
      <c r="C832" s="150" t="s">
        <v>2</v>
      </c>
    </row>
    <row r="833" spans="3:3">
      <c r="C833" s="150" t="s">
        <v>2</v>
      </c>
    </row>
    <row r="834" spans="3:3">
      <c r="C834" s="150" t="s">
        <v>2</v>
      </c>
    </row>
    <row r="835" spans="3:3">
      <c r="C835" s="150" t="s">
        <v>2</v>
      </c>
    </row>
    <row r="836" spans="3:3">
      <c r="C836" s="150" t="s">
        <v>2</v>
      </c>
    </row>
    <row r="837" spans="3:3">
      <c r="C837" s="150" t="s">
        <v>2</v>
      </c>
    </row>
    <row r="838" spans="3:3">
      <c r="C838" s="150" t="s">
        <v>2</v>
      </c>
    </row>
    <row r="839" spans="3:3">
      <c r="C839" s="150" t="s">
        <v>2</v>
      </c>
    </row>
    <row r="840" spans="3:3">
      <c r="C840" s="150" t="s">
        <v>2</v>
      </c>
    </row>
    <row r="841" spans="3:3">
      <c r="C841" s="150" t="s">
        <v>2</v>
      </c>
    </row>
    <row r="842" spans="3:3">
      <c r="C842" s="150" t="s">
        <v>2</v>
      </c>
    </row>
    <row r="843" spans="3:3">
      <c r="C843" s="150" t="s">
        <v>2</v>
      </c>
    </row>
    <row r="844" spans="3:3">
      <c r="C844" s="150" t="s">
        <v>2</v>
      </c>
    </row>
    <row r="845" spans="3:3">
      <c r="C845" s="150" t="s">
        <v>2</v>
      </c>
    </row>
    <row r="846" spans="3:3">
      <c r="C846" s="150" t="s">
        <v>2</v>
      </c>
    </row>
    <row r="847" spans="3:3">
      <c r="C847" s="150" t="s">
        <v>2</v>
      </c>
    </row>
    <row r="848" spans="3:3">
      <c r="C848" s="150" t="s">
        <v>2</v>
      </c>
    </row>
    <row r="849" spans="3:3">
      <c r="C849" s="150" t="s">
        <v>2</v>
      </c>
    </row>
    <row r="850" spans="3:3">
      <c r="C850" s="150" t="s">
        <v>2</v>
      </c>
    </row>
    <row r="851" spans="3:3">
      <c r="C851" s="150" t="s">
        <v>2</v>
      </c>
    </row>
    <row r="852" spans="3:3">
      <c r="C852" s="150" t="s">
        <v>2</v>
      </c>
    </row>
    <row r="853" spans="3:3">
      <c r="C853" s="150" t="s">
        <v>2</v>
      </c>
    </row>
    <row r="854" spans="3:3">
      <c r="C854" s="150" t="s">
        <v>2</v>
      </c>
    </row>
    <row r="855" spans="3:3">
      <c r="C855" s="150" t="s">
        <v>2</v>
      </c>
    </row>
    <row r="856" spans="3:3">
      <c r="C856" s="150" t="s">
        <v>2</v>
      </c>
    </row>
    <row r="857" spans="3:3">
      <c r="C857" s="150" t="s">
        <v>2</v>
      </c>
    </row>
    <row r="858" spans="3:3">
      <c r="C858" s="150" t="s">
        <v>2</v>
      </c>
    </row>
    <row r="859" spans="3:3">
      <c r="C859" s="150" t="s">
        <v>2</v>
      </c>
    </row>
    <row r="860" spans="3:3">
      <c r="C860" s="150" t="s">
        <v>2</v>
      </c>
    </row>
    <row r="861" spans="3:3">
      <c r="C861" s="150" t="s">
        <v>2</v>
      </c>
    </row>
    <row r="862" spans="3:3">
      <c r="C862" s="150" t="s">
        <v>2</v>
      </c>
    </row>
    <row r="863" spans="3:3">
      <c r="C863" s="150" t="s">
        <v>2</v>
      </c>
    </row>
    <row r="864" spans="3:3">
      <c r="C864" s="150" t="s">
        <v>2</v>
      </c>
    </row>
    <row r="865" spans="3:3">
      <c r="C865" s="150" t="s">
        <v>2</v>
      </c>
    </row>
    <row r="866" spans="3:3">
      <c r="C866" s="150" t="s">
        <v>2</v>
      </c>
    </row>
    <row r="867" spans="3:3">
      <c r="C867" s="150" t="s">
        <v>2</v>
      </c>
    </row>
    <row r="868" spans="3:3">
      <c r="C868" s="150" t="s">
        <v>2</v>
      </c>
    </row>
    <row r="869" spans="3:3">
      <c r="C869" s="150" t="s">
        <v>2</v>
      </c>
    </row>
    <row r="870" spans="3:3">
      <c r="C870" s="150" t="s">
        <v>2</v>
      </c>
    </row>
    <row r="871" spans="3:3">
      <c r="C871" s="150" t="s">
        <v>2</v>
      </c>
    </row>
    <row r="872" spans="3:3">
      <c r="C872" s="150" t="s">
        <v>2</v>
      </c>
    </row>
    <row r="873" spans="3:3">
      <c r="C873" s="150" t="s">
        <v>2</v>
      </c>
    </row>
    <row r="874" spans="3:3">
      <c r="C874" s="150" t="s">
        <v>2</v>
      </c>
    </row>
    <row r="875" spans="3:3">
      <c r="C875" s="150" t="s">
        <v>2</v>
      </c>
    </row>
    <row r="876" spans="3:3">
      <c r="C876" s="150" t="s">
        <v>2</v>
      </c>
    </row>
    <row r="877" spans="3:3">
      <c r="C877" s="150" t="s">
        <v>2</v>
      </c>
    </row>
    <row r="878" spans="3:3">
      <c r="C878" s="150" t="s">
        <v>2</v>
      </c>
    </row>
    <row r="879" spans="3:3">
      <c r="C879" s="150" t="s">
        <v>2</v>
      </c>
    </row>
    <row r="880" spans="3:3">
      <c r="C880" s="150" t="s">
        <v>2</v>
      </c>
    </row>
    <row r="881" spans="3:3">
      <c r="C881" s="150" t="s">
        <v>2</v>
      </c>
    </row>
    <row r="882" spans="3:3">
      <c r="C882" s="150" t="s">
        <v>2</v>
      </c>
    </row>
    <row r="883" spans="3:3">
      <c r="C883" s="150" t="s">
        <v>2</v>
      </c>
    </row>
    <row r="884" spans="3:3">
      <c r="C884" s="150" t="s">
        <v>2</v>
      </c>
    </row>
    <row r="885" spans="3:3">
      <c r="C885" s="150" t="s">
        <v>2</v>
      </c>
    </row>
    <row r="886" spans="3:3">
      <c r="C886" s="150" t="s">
        <v>2</v>
      </c>
    </row>
    <row r="887" spans="3:3">
      <c r="C887" s="150" t="s">
        <v>2</v>
      </c>
    </row>
    <row r="888" spans="3:3">
      <c r="C888" s="150" t="s">
        <v>2</v>
      </c>
    </row>
    <row r="889" spans="3:3">
      <c r="C889" s="150" t="s">
        <v>2</v>
      </c>
    </row>
    <row r="890" spans="3:3">
      <c r="C890" s="150" t="s">
        <v>2</v>
      </c>
    </row>
    <row r="891" spans="3:3">
      <c r="C891" s="150" t="s">
        <v>2</v>
      </c>
    </row>
    <row r="892" spans="3:3">
      <c r="C892" s="150" t="s">
        <v>2</v>
      </c>
    </row>
    <row r="893" spans="3:3">
      <c r="C893" s="150" t="s">
        <v>2</v>
      </c>
    </row>
    <row r="894" spans="3:3">
      <c r="C894" s="150" t="s">
        <v>2</v>
      </c>
    </row>
    <row r="895" spans="3:3">
      <c r="C895" s="150" t="s">
        <v>2</v>
      </c>
    </row>
    <row r="896" spans="3:3">
      <c r="C896" s="150" t="s">
        <v>2</v>
      </c>
    </row>
    <row r="897" spans="3:3">
      <c r="C897" s="150" t="s">
        <v>2</v>
      </c>
    </row>
    <row r="898" spans="3:3">
      <c r="C898" s="150" t="s">
        <v>2</v>
      </c>
    </row>
    <row r="899" spans="3:3">
      <c r="C899" s="150" t="s">
        <v>2</v>
      </c>
    </row>
    <row r="900" spans="3:3">
      <c r="C900" s="150" t="s">
        <v>2</v>
      </c>
    </row>
    <row r="901" spans="3:3">
      <c r="C901" s="150" t="s">
        <v>2</v>
      </c>
    </row>
    <row r="902" spans="3:3">
      <c r="C902" s="150" t="s">
        <v>2</v>
      </c>
    </row>
    <row r="903" spans="3:3">
      <c r="C903" s="150" t="s">
        <v>2</v>
      </c>
    </row>
    <row r="904" spans="3:3">
      <c r="C904" s="150" t="s">
        <v>2</v>
      </c>
    </row>
    <row r="905" spans="3:3">
      <c r="C905" s="150" t="s">
        <v>2</v>
      </c>
    </row>
    <row r="906" spans="3:3">
      <c r="C906" s="150" t="s">
        <v>2</v>
      </c>
    </row>
    <row r="907" spans="3:3">
      <c r="C907" s="150" t="s">
        <v>2</v>
      </c>
    </row>
    <row r="908" spans="3:3">
      <c r="C908" s="150" t="s">
        <v>2</v>
      </c>
    </row>
    <row r="909" spans="3:3">
      <c r="C909" s="150" t="s">
        <v>2</v>
      </c>
    </row>
    <row r="910" spans="3:3">
      <c r="C910" s="150" t="s">
        <v>2</v>
      </c>
    </row>
    <row r="911" spans="3:3">
      <c r="C911" s="150" t="s">
        <v>2</v>
      </c>
    </row>
    <row r="912" spans="3:3">
      <c r="C912" s="150" t="s">
        <v>2</v>
      </c>
    </row>
    <row r="913" spans="3:3">
      <c r="C913" s="150" t="s">
        <v>2</v>
      </c>
    </row>
    <row r="914" spans="3:3">
      <c r="C914" s="150" t="s">
        <v>2</v>
      </c>
    </row>
    <row r="915" spans="3:3">
      <c r="C915" s="150" t="s">
        <v>2</v>
      </c>
    </row>
    <row r="916" spans="3:3">
      <c r="C916" s="150" t="s">
        <v>2</v>
      </c>
    </row>
    <row r="917" spans="3:3">
      <c r="C917" s="150" t="s">
        <v>2</v>
      </c>
    </row>
  </sheetData>
  <sheetProtection algorithmName="SHA-512" hashValue="tEMuPKhjQ+xkSJRcQMYrQmqBTH31d45nloKw+T8MvxG5bBMyhD4vP7ndQpnnssiSJgaokIG4G8NAcLiiUSYrDQ==" saltValue="3czCmJURIUMKnkeV04Y99w==" spinCount="100000" sheet="1" objects="1" scenarios="1"/>
  <dataConsolidate/>
  <mergeCells count="7">
    <mergeCell ref="Y20:Z20"/>
    <mergeCell ref="A1:P1"/>
    <mergeCell ref="I2:L2"/>
    <mergeCell ref="B3:D3"/>
    <mergeCell ref="L3:N3"/>
    <mergeCell ref="D14:P14"/>
    <mergeCell ref="D15:P15"/>
  </mergeCells>
  <conditionalFormatting sqref="C36:F66">
    <cfRule type="expression" dxfId="11" priority="2" stopIfTrue="1">
      <formula>AND(C36="",B36&lt;&gt;"")</formula>
    </cfRule>
  </conditionalFormatting>
  <conditionalFormatting sqref="D27:G27">
    <cfRule type="expression" dxfId="10" priority="29" stopIfTrue="1">
      <formula>INDEX($A$2:$M27,ROW()-1,COLUMN())=INDEX($A$2:$M27,ROW(),COLUMN())</formula>
    </cfRule>
    <cfRule type="expression" dxfId="9" priority="30" stopIfTrue="1">
      <formula>INDEX($A$2:$M27,ROW()-1,COLUMN())&lt;INDEX($A$2:$M27,ROW(),COLUMN())</formula>
    </cfRule>
  </conditionalFormatting>
  <conditionalFormatting sqref="I11">
    <cfRule type="cellIs" dxfId="8" priority="35" stopIfTrue="1" operator="greaterThan">
      <formula>$I$10</formula>
    </cfRule>
  </conditionalFormatting>
  <conditionalFormatting sqref="I12 R32 P36:R66 T41:T44 U41:V48 T46:T47">
    <cfRule type="cellIs" dxfId="7" priority="38" stopIfTrue="1" operator="lessThan">
      <formula>0</formula>
    </cfRule>
  </conditionalFormatting>
  <conditionalFormatting sqref="L5">
    <cfRule type="cellIs" dxfId="6" priority="1" stopIfTrue="1" operator="greaterThan">
      <formula>$M$8</formula>
    </cfRule>
  </conditionalFormatting>
  <conditionalFormatting sqref="L9:L12">
    <cfRule type="cellIs" dxfId="5" priority="28" stopIfTrue="1" operator="greaterThan">
      <formula>$M$7</formula>
    </cfRule>
  </conditionalFormatting>
  <conditionalFormatting sqref="N2">
    <cfRule type="containsText" dxfId="4" priority="32" stopIfTrue="1" operator="containsText" text="&lt;-- Please enter NSF Academic salary. Enter zero if none.">
      <formula>NOT(ISERROR(SEARCH("&lt;-- Please enter NSF Academic salary. Enter zero if none.",N2)))</formula>
    </cfRule>
  </conditionalFormatting>
  <conditionalFormatting sqref="N27 R28:R31 P34:R35">
    <cfRule type="cellIs" dxfId="3" priority="39" stopIfTrue="1" operator="lessThan">
      <formula>0</formula>
    </cfRule>
  </conditionalFormatting>
  <conditionalFormatting sqref="N7:O8 W7:W8 V9:V17 V21:V22 R26:R27 V28:V31 Y34:Y38 Y40">
    <cfRule type="cellIs" dxfId="2" priority="40" stopIfTrue="1" operator="greaterThan">
      <formula>$M$7</formula>
    </cfRule>
  </conditionalFormatting>
  <conditionalFormatting sqref="O35">
    <cfRule type="cellIs" dxfId="1" priority="37" stopIfTrue="1" operator="equal">
      <formula>"""** ERROR **"""</formula>
    </cfRule>
  </conditionalFormatting>
  <conditionalFormatting sqref="O36:O66">
    <cfRule type="cellIs" dxfId="0" priority="36" stopIfTrue="1" operator="equal">
      <formula>"DATE ERROR"</formula>
    </cfRule>
  </conditionalFormatting>
  <dataValidations count="6">
    <dataValidation type="list" allowBlank="1" showInputMessage="1" showErrorMessage="1" error="Please Eneter valid Period_x000a__x000a_For: ODOT EXC can only be paid in Summer Period" sqref="G36:G66" xr:uid="{33094E4E-58D7-40FF-A598-21A936077A5E}">
      <formula1>Period</formula1>
    </dataValidation>
    <dataValidation type="list" allowBlank="1" showInputMessage="1" showErrorMessage="1" sqref="C36:C66" xr:uid="{DA87FE4B-AE02-4656-86FA-D3E9DAB8CC19}">
      <formula1>Agency</formula1>
    </dataValidation>
    <dataValidation type="list" allowBlank="1" showInputMessage="1" showErrorMessage="1" sqref="B36:B66" xr:uid="{EB57FEB1-613D-4CD4-B9CB-E5C3D9D08C09}">
      <formula1>PL</formula1>
    </dataValidation>
    <dataValidation type="date" allowBlank="1" showInputMessage="1" showErrorMessage="1" error="Enter Valid Date Format xx/xx/xxxx" sqref="E36:E66" xr:uid="{05EAC1F2-44FF-4EF3-B9DE-4BE44C4D75CB}">
      <formula1>1</formula1>
      <formula2>2958465</formula2>
    </dataValidation>
    <dataValidation type="list" allowBlank="1" showInputMessage="1" showErrorMessage="1" sqref="G32:G33" xr:uid="{80C29157-4373-4636-8F06-EF433AD413BD}">
      <formula1>IF($C$36&lt;&gt;"ODOT",Period,ODOTlist)</formula1>
    </dataValidation>
    <dataValidation type="decimal" allowBlank="1" showInputMessage="1" showErrorMessage="1" sqref="H27" xr:uid="{A170E5B2-F9CA-4162-8318-DD2237EB725E}">
      <formula1>0</formula1>
      <formula2>1</formula2>
    </dataValidation>
  </dataValidations>
  <printOptions horizontalCentered="1"/>
  <pageMargins left="0.25" right="0.25" top="0.5" bottom="0.25" header="0.2" footer="0.2"/>
  <pageSetup scale="45" orientation="landscape" r:id="rId1"/>
  <headerFooter alignWithMargins="0">
    <oddFooter>&amp;L&amp;"Tahoma,Bold"&amp;10&amp;D     &amp;T&amp;C&amp;"Tahoma,Bold"&amp;10&amp;A&amp;R&amp;"Tahoma,Bold"&amp;10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3"/>
  <sheetViews>
    <sheetView workbookViewId="0">
      <selection activeCell="D8" sqref="D8"/>
    </sheetView>
  </sheetViews>
  <sheetFormatPr defaultRowHeight="15"/>
  <cols>
    <col min="1" max="1" width="27.28515625" bestFit="1" customWidth="1"/>
    <col min="2" max="2" width="12.42578125" bestFit="1" customWidth="1"/>
    <col min="3" max="3" width="10.85546875" bestFit="1" customWidth="1"/>
    <col min="4" max="4" width="20" customWidth="1"/>
    <col min="5" max="5" width="19.28515625" style="155" customWidth="1"/>
  </cols>
  <sheetData>
    <row r="1" spans="1:9">
      <c r="A1" s="207" t="s">
        <v>178</v>
      </c>
      <c r="B1" s="207" t="s">
        <v>179</v>
      </c>
      <c r="C1" s="207" t="s">
        <v>180</v>
      </c>
      <c r="D1" s="208" t="s">
        <v>181</v>
      </c>
      <c r="E1" s="209"/>
    </row>
    <row r="2" spans="1:9">
      <c r="A2" t="s">
        <v>78</v>
      </c>
      <c r="B2" s="210">
        <v>45778</v>
      </c>
      <c r="C2" s="211">
        <v>45808</v>
      </c>
      <c r="D2" s="212" t="str">
        <f>TEXT(B2,"m/d")&amp;"-"&amp;TEXT(C2,"m/d/yy")</f>
        <v>5/1-5/31/25</v>
      </c>
      <c r="E2" s="280">
        <v>0.18</v>
      </c>
    </row>
    <row r="3" spans="1:9">
      <c r="A3" t="s">
        <v>182</v>
      </c>
      <c r="B3" s="233">
        <v>45809</v>
      </c>
      <c r="C3" s="211">
        <v>45838</v>
      </c>
      <c r="D3" s="212" t="str">
        <f>TEXT(B3,"m/d/yy")&amp;"-"&amp;TEXT(C3,"m/d/yy")</f>
        <v>6/1/25-6/30/25</v>
      </c>
      <c r="E3" s="280">
        <v>0.18</v>
      </c>
    </row>
    <row r="4" spans="1:9">
      <c r="A4" t="s">
        <v>79</v>
      </c>
      <c r="B4" s="210">
        <v>45839</v>
      </c>
      <c r="C4" s="211">
        <v>45869</v>
      </c>
      <c r="D4" s="212" t="str">
        <f>TEXT(B4,"m/d/yy")&amp;"-"&amp;TEXT(C4,"m/d/yy")</f>
        <v>7/1/25-7/31/25</v>
      </c>
      <c r="E4" s="280">
        <v>0.18</v>
      </c>
      <c r="I4" s="248"/>
    </row>
    <row r="5" spans="1:9">
      <c r="A5" t="s">
        <v>80</v>
      </c>
      <c r="B5" s="210">
        <v>45870</v>
      </c>
      <c r="C5" s="211">
        <v>45883</v>
      </c>
      <c r="D5" s="212" t="str">
        <f t="shared" ref="D5" si="0">TEXT(B5,"m/d")&amp;"-"&amp;TEXT(C5,"m/d/yy")</f>
        <v>8/1-8/14/25</v>
      </c>
      <c r="E5" s="280">
        <v>0.09</v>
      </c>
      <c r="I5" s="248"/>
    </row>
    <row r="6" spans="1:9">
      <c r="A6" t="s">
        <v>183</v>
      </c>
      <c r="B6" s="213" t="s">
        <v>184</v>
      </c>
      <c r="C6" s="214" t="s">
        <v>185</v>
      </c>
      <c r="I6" s="248"/>
    </row>
    <row r="7" spans="1:9">
      <c r="I7" s="248"/>
    </row>
    <row r="8" spans="1:9">
      <c r="I8" s="248"/>
    </row>
    <row r="9" spans="1:9">
      <c r="I9" s="248"/>
    </row>
    <row r="10" spans="1:9">
      <c r="I10" s="248"/>
    </row>
    <row r="11" spans="1:9">
      <c r="I11" s="248"/>
    </row>
    <row r="12" spans="1:9">
      <c r="I12" s="248"/>
    </row>
    <row r="13" spans="1:9">
      <c r="I13" s="248"/>
    </row>
  </sheetData>
  <sheetProtection algorithmName="SHA-512" hashValue="ic3jFM0Bpwb68DUAev5OtIinlnm5ZNoC4hiFrjuy2fpp4VFU7Oyoz4Zio0aCkJwoV6P/K/3lLBpnuaJv9irnYQ==" saltValue="OxJUd7ouftr6lG0H+aDU0w==" spinCount="100000" sheet="1" selectLockedCells="1" selectUnlockedCell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Z 1 S Y W J 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B n V J h 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1 S Y W C i K R 7 g O A A A A E Q A A A B M A H A B G b 3 J t d W x h c y 9 T Z W N 0 a W 9 u M S 5 t I K I Y A C i g F A A A A A A A A A A A A A A A A A A A A A A A A A A A A C t O T S 7 J z M 9 T C I b Q h t Y A U E s B A i 0 A F A A C A A g A Z 1 S Y W J 2 I Z o + j A A A A 9 g A A A B I A A A A A A A A A A A A A A A A A A A A A A E N v b m Z p Z y 9 Q Y W N r Y W d l L n h t b F B L A Q I t A B Q A A g A I A G d U m F g P y u m r p A A A A O k A A A A T A A A A A A A A A A A A A A A A A O 8 A A A B b Q 2 9 u d G V u d F 9 U e X B l c 1 0 u e G 1 s U E s B A i 0 A F A A C A A g A Z 1 S Y W 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g S 6 x 2 z s 6 x D s W x v 4 Z l D p z k A A A A A A g A A A A A A A 2 Y A A M A A A A A Q A A A A B w C f o Y v L M R b K 3 K l k a t S j N g A A A A A E g A A A o A A A A B A A A A C 6 r n n C R 7 G G S i r x 6 2 W a x p y p U A A A A C t Y B G A F m b Q 7 F S 0 4 e + J I P 3 8 K T r X c A b P i G 5 6 y B V s R 3 W p q r g i l l 0 o s s J q X + / l i + I G X Q b I R v s p F m t u r N D m P / S Z 4 B 3 r H J E E V o 9 D 4 m 5 u S A 5 6 u 4 6 B 1 F A A A A H j z J Y w E B Y d F c V d c B 2 V i 2 / / u u W d O < / D a t a M a s h u p > 
</file>

<file path=customXml/itemProps1.xml><?xml version="1.0" encoding="utf-8"?>
<ds:datastoreItem xmlns:ds="http://schemas.openxmlformats.org/officeDocument/2006/customXml" ds:itemID="{FA66667A-6237-402D-8A93-3DC3166622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 Instructions</vt:lpstr>
      <vt:lpstr>EXC PCR INITIATOR CHECK-LIST</vt:lpstr>
      <vt:lpstr>EXC Calculator</vt:lpstr>
      <vt:lpstr>EXC Calculator Example</vt:lpstr>
      <vt:lpstr>Lookup</vt:lpstr>
      <vt:lpstr>'EXC Calculator'!Agency</vt:lpstr>
      <vt:lpstr>'EXC Calculator Example'!Agency</vt:lpstr>
      <vt:lpstr>'EXC Calculator Example'!DOJ</vt:lpstr>
      <vt:lpstr>DOJ</vt:lpstr>
      <vt:lpstr>Period</vt:lpstr>
      <vt:lpstr>Periodstart</vt:lpstr>
      <vt:lpstr>'EXC Calculator'!PL</vt:lpstr>
      <vt:lpstr>'EXC Calculator Example'!PL</vt:lpstr>
      <vt:lpstr>'EXC Calculator'!Print_Area</vt:lpstr>
      <vt:lpstr>'EXC Calculator Example'!Print_Area</vt:lpstr>
      <vt:lpstr>Lookup!Print_Area</vt:lpstr>
      <vt:lpstr>'EXC PCR INITIATOR CHECK-LIST'!Print_Titles</vt:lpstr>
    </vt:vector>
  </TitlesOfParts>
  <Company>University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 Ungruhe</dc:creator>
  <cp:lastModifiedBy>Ungruhe, John (ungruhjg)</cp:lastModifiedBy>
  <cp:lastPrinted>2023-08-24T21:00:41Z</cp:lastPrinted>
  <dcterms:created xsi:type="dcterms:W3CDTF">2018-08-08T14:22:58Z</dcterms:created>
  <dcterms:modified xsi:type="dcterms:W3CDTF">2025-06-04T14:58:15Z</dcterms:modified>
</cp:coreProperties>
</file>