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500" windowHeight="10200" tabRatio="738" activeTab="1"/>
  </bookViews>
  <sheets>
    <sheet name="EXC LVS Instructions" sheetId="1" r:id="rId1"/>
    <sheet name="Budget Tool" sheetId="2" r:id="rId2"/>
    <sheet name="EXC LVS form" sheetId="3" r:id="rId3"/>
    <sheet name="EXC LVS form Example" sheetId="4" r:id="rId4"/>
    <sheet name="Lookup" sheetId="5" r:id="rId5"/>
  </sheets>
  <definedNames>
    <definedName name="_xlfn.IFERROR" hidden="1">#NAME?</definedName>
    <definedName name="_xlfn.SUMIFS" hidden="1">#NAME?</definedName>
    <definedName name="EXCdates">'Lookup'!$B$3:$B$10</definedName>
    <definedName name="EXCduedates">'Lookup'!$E$3:$E$10</definedName>
    <definedName name="EXCeffort">'Lookup'!$C$3:$C$10</definedName>
    <definedName name="EXChours">'Lookup'!$D$3:$D$10</definedName>
    <definedName name="EXCperiodtable">'Lookup'!$A$2:$F$10</definedName>
    <definedName name="Period">'Lookup'!$A$2:$A$10</definedName>
    <definedName name="_xlnm.Print_Area" localSheetId="4">'Lookup'!$A$1:$N$19</definedName>
  </definedNames>
  <calcPr fullCalcOnLoad="1"/>
</workbook>
</file>

<file path=xl/comments3.xml><?xml version="1.0" encoding="utf-8"?>
<comments xmlns="http://schemas.openxmlformats.org/spreadsheetml/2006/main">
  <authors>
    <author>UngruhJG</author>
    <author>ferrelvs</author>
  </authors>
  <commentList>
    <comment ref="T31" authorId="0">
      <text>
        <r>
          <rPr>
            <b/>
            <sz val="8"/>
            <rFont val="Tahoma"/>
            <family val="2"/>
          </rPr>
          <t>Enter EXC Effort % for the period on this project.</t>
        </r>
      </text>
    </comment>
    <comment ref="T32" authorId="0">
      <text>
        <r>
          <rPr>
            <b/>
            <sz val="8"/>
            <rFont val="Tahoma"/>
            <family val="2"/>
          </rPr>
          <t>Enter projected amount of payment.</t>
        </r>
        <r>
          <rPr>
            <sz val="8"/>
            <rFont val="Tahoma"/>
            <family val="2"/>
          </rPr>
          <t xml:space="preserve">
</t>
        </r>
      </text>
    </comment>
    <comment ref="A64" authorId="1">
      <text>
        <r>
          <rPr>
            <b/>
            <sz val="9"/>
            <rFont val="Tahoma"/>
            <family val="2"/>
          </rPr>
          <t xml:space="preserve">------HIDE THIS COMMENT AFTER READING------
&gt; Refer to the EXC Calendar for EXC Break Period maximums, Labor Verification Statement and Payment deadlines.
&gt; Send completed form as PDF attachment to extracomp@uc.edu. Retain original for department records.    
&gt; EXC Labor Verification Statements can be faxed without Primary PI signature to meet reporting deadline. Fax #556-6050.  You must send a follow-up e-mail to extracomp@uc.edu  to insure fax was received. 
&gt; Signed EXC Labor Verification Statements can also be faxed.   Fax #556-6050.
&gt; You must send a follow-up e-mail to extracomp@uc.edu  to insure fax was received.   
&gt; Primary PI signature is required for EXC payments to be made.  </t>
        </r>
      </text>
    </comment>
    <comment ref="T33" authorId="0">
      <text>
        <r>
          <rPr>
            <b/>
            <sz val="8"/>
            <rFont val="Tahoma"/>
            <family val="2"/>
          </rPr>
          <t>Enter EXC Effort % for the period on this project.</t>
        </r>
      </text>
    </comment>
    <comment ref="T34" authorId="0">
      <text>
        <r>
          <rPr>
            <b/>
            <sz val="8"/>
            <rFont val="Tahoma"/>
            <family val="2"/>
          </rPr>
          <t>Enter projected amount of payment.</t>
        </r>
        <r>
          <rPr>
            <sz val="8"/>
            <rFont val="Tahoma"/>
            <family val="2"/>
          </rPr>
          <t xml:space="preserve">
</t>
        </r>
      </text>
    </comment>
    <comment ref="T35" authorId="0">
      <text>
        <r>
          <rPr>
            <b/>
            <sz val="8"/>
            <rFont val="Tahoma"/>
            <family val="2"/>
          </rPr>
          <t>Enter EXC Effort % for the period on this project.</t>
        </r>
      </text>
    </comment>
    <comment ref="T36" authorId="0">
      <text>
        <r>
          <rPr>
            <b/>
            <sz val="8"/>
            <rFont val="Tahoma"/>
            <family val="2"/>
          </rPr>
          <t>Enter projected amount of payment.</t>
        </r>
        <r>
          <rPr>
            <sz val="8"/>
            <rFont val="Tahoma"/>
            <family val="2"/>
          </rPr>
          <t xml:space="preserve">
</t>
        </r>
      </text>
    </comment>
    <comment ref="T37" authorId="0">
      <text>
        <r>
          <rPr>
            <b/>
            <sz val="8"/>
            <rFont val="Tahoma"/>
            <family val="2"/>
          </rPr>
          <t>Enter EXC Effort % for the period on this project.</t>
        </r>
      </text>
    </comment>
    <comment ref="T38" authorId="0">
      <text>
        <r>
          <rPr>
            <b/>
            <sz val="8"/>
            <rFont val="Tahoma"/>
            <family val="2"/>
          </rPr>
          <t>Enter projected amount of payment.</t>
        </r>
        <r>
          <rPr>
            <sz val="8"/>
            <rFont val="Tahoma"/>
            <family val="2"/>
          </rPr>
          <t xml:space="preserve">
</t>
        </r>
      </text>
    </comment>
    <comment ref="T39" authorId="0">
      <text>
        <r>
          <rPr>
            <b/>
            <sz val="8"/>
            <rFont val="Tahoma"/>
            <family val="2"/>
          </rPr>
          <t>Enter EXC Effort % for the period on this project.</t>
        </r>
      </text>
    </comment>
    <comment ref="T40" authorId="0">
      <text>
        <r>
          <rPr>
            <b/>
            <sz val="8"/>
            <rFont val="Tahoma"/>
            <family val="2"/>
          </rPr>
          <t>Enter projected amount of payment.</t>
        </r>
        <r>
          <rPr>
            <sz val="8"/>
            <rFont val="Tahoma"/>
            <family val="2"/>
          </rPr>
          <t xml:space="preserve">
</t>
        </r>
      </text>
    </comment>
    <comment ref="T41" authorId="0">
      <text>
        <r>
          <rPr>
            <b/>
            <sz val="8"/>
            <rFont val="Tahoma"/>
            <family val="2"/>
          </rPr>
          <t>Enter EXC Effort % for the period on this project.</t>
        </r>
      </text>
    </comment>
    <comment ref="T42" authorId="0">
      <text>
        <r>
          <rPr>
            <b/>
            <sz val="8"/>
            <rFont val="Tahoma"/>
            <family val="2"/>
          </rPr>
          <t>Enter projected amount of payment.</t>
        </r>
        <r>
          <rPr>
            <sz val="8"/>
            <rFont val="Tahoma"/>
            <family val="2"/>
          </rPr>
          <t xml:space="preserve">
</t>
        </r>
      </text>
    </comment>
    <comment ref="T43" authorId="0">
      <text>
        <r>
          <rPr>
            <b/>
            <sz val="8"/>
            <rFont val="Tahoma"/>
            <family val="2"/>
          </rPr>
          <t>Enter EXC Effort % for the period on this project.</t>
        </r>
      </text>
    </comment>
    <comment ref="T44" authorId="0">
      <text>
        <r>
          <rPr>
            <b/>
            <sz val="8"/>
            <rFont val="Tahoma"/>
            <family val="2"/>
          </rPr>
          <t>Enter projected amount of payment.</t>
        </r>
        <r>
          <rPr>
            <sz val="8"/>
            <rFont val="Tahoma"/>
            <family val="2"/>
          </rPr>
          <t xml:space="preserve">
</t>
        </r>
      </text>
    </comment>
    <comment ref="T45" authorId="0">
      <text>
        <r>
          <rPr>
            <b/>
            <sz val="8"/>
            <rFont val="Tahoma"/>
            <family val="2"/>
          </rPr>
          <t>Enter EXC Effort % for the period on this project.</t>
        </r>
      </text>
    </comment>
    <comment ref="T46" authorId="0">
      <text>
        <r>
          <rPr>
            <b/>
            <sz val="8"/>
            <rFont val="Tahoma"/>
            <family val="2"/>
          </rPr>
          <t>Enter projected amount of payment.</t>
        </r>
        <r>
          <rPr>
            <sz val="8"/>
            <rFont val="Tahoma"/>
            <family val="2"/>
          </rPr>
          <t xml:space="preserve">
</t>
        </r>
      </text>
    </comment>
    <comment ref="T47" authorId="0">
      <text>
        <r>
          <rPr>
            <b/>
            <sz val="8"/>
            <rFont val="Tahoma"/>
            <family val="2"/>
          </rPr>
          <t>Enter EXC Effort % for the period on this project.</t>
        </r>
      </text>
    </comment>
    <comment ref="T48" authorId="0">
      <text>
        <r>
          <rPr>
            <b/>
            <sz val="8"/>
            <rFont val="Tahoma"/>
            <family val="2"/>
          </rPr>
          <t>Enter projected amount of payment.</t>
        </r>
        <r>
          <rPr>
            <sz val="8"/>
            <rFont val="Tahoma"/>
            <family val="2"/>
          </rPr>
          <t xml:space="preserve">
</t>
        </r>
      </text>
    </comment>
    <comment ref="T50" authorId="0">
      <text>
        <r>
          <rPr>
            <b/>
            <sz val="8"/>
            <rFont val="Tahoma"/>
            <family val="2"/>
          </rPr>
          <t>Enter projected amount of payment.</t>
        </r>
        <r>
          <rPr>
            <sz val="8"/>
            <rFont val="Tahoma"/>
            <family val="2"/>
          </rPr>
          <t xml:space="preserve">
</t>
        </r>
      </text>
    </comment>
    <comment ref="T52" authorId="0">
      <text>
        <r>
          <rPr>
            <b/>
            <sz val="8"/>
            <rFont val="Tahoma"/>
            <family val="2"/>
          </rPr>
          <t>Enter projected amount of payment.</t>
        </r>
        <r>
          <rPr>
            <sz val="8"/>
            <rFont val="Tahoma"/>
            <family val="2"/>
          </rPr>
          <t xml:space="preserve">
</t>
        </r>
      </text>
    </comment>
    <comment ref="T54" authorId="0">
      <text>
        <r>
          <rPr>
            <b/>
            <sz val="8"/>
            <rFont val="Tahoma"/>
            <family val="2"/>
          </rPr>
          <t>Enter projected amount of payment.</t>
        </r>
        <r>
          <rPr>
            <sz val="8"/>
            <rFont val="Tahoma"/>
            <family val="2"/>
          </rPr>
          <t xml:space="preserve">
</t>
        </r>
      </text>
    </comment>
    <comment ref="T56" authorId="0">
      <text>
        <r>
          <rPr>
            <b/>
            <sz val="8"/>
            <rFont val="Tahoma"/>
            <family val="2"/>
          </rPr>
          <t>Enter projected amount of payment.</t>
        </r>
        <r>
          <rPr>
            <sz val="8"/>
            <rFont val="Tahoma"/>
            <family val="2"/>
          </rPr>
          <t xml:space="preserve">
</t>
        </r>
      </text>
    </comment>
    <comment ref="T58" authorId="0">
      <text>
        <r>
          <rPr>
            <b/>
            <sz val="8"/>
            <rFont val="Tahoma"/>
            <family val="2"/>
          </rPr>
          <t>Enter projected amount of payment.</t>
        </r>
        <r>
          <rPr>
            <sz val="8"/>
            <rFont val="Tahoma"/>
            <family val="2"/>
          </rPr>
          <t xml:space="preserve">
</t>
        </r>
      </text>
    </comment>
    <comment ref="T60" authorId="0">
      <text>
        <r>
          <rPr>
            <b/>
            <sz val="8"/>
            <rFont val="Tahoma"/>
            <family val="2"/>
          </rPr>
          <t>Enter projected amount of payment.</t>
        </r>
        <r>
          <rPr>
            <sz val="8"/>
            <rFont val="Tahoma"/>
            <family val="2"/>
          </rPr>
          <t xml:space="preserve">
</t>
        </r>
      </text>
    </comment>
    <comment ref="T62" authorId="0">
      <text>
        <r>
          <rPr>
            <b/>
            <sz val="8"/>
            <rFont val="Tahoma"/>
            <family val="2"/>
          </rPr>
          <t>Enter projected amount of payment.</t>
        </r>
        <r>
          <rPr>
            <sz val="8"/>
            <rFont val="Tahoma"/>
            <family val="2"/>
          </rPr>
          <t xml:space="preserve">
</t>
        </r>
      </text>
    </comment>
    <comment ref="T51" authorId="0">
      <text>
        <r>
          <rPr>
            <b/>
            <sz val="8"/>
            <rFont val="Tahoma"/>
            <family val="2"/>
          </rPr>
          <t>Enter EXC Effort % for the period on this project.</t>
        </r>
      </text>
    </comment>
    <comment ref="T49" authorId="0">
      <text>
        <r>
          <rPr>
            <b/>
            <sz val="8"/>
            <rFont val="Tahoma"/>
            <family val="2"/>
          </rPr>
          <t>Enter EXC Effort % for the period on this project.</t>
        </r>
      </text>
    </comment>
    <comment ref="T53" authorId="0">
      <text>
        <r>
          <rPr>
            <b/>
            <sz val="8"/>
            <rFont val="Tahoma"/>
            <family val="2"/>
          </rPr>
          <t>Enter EXC Effort % for the period on this project.</t>
        </r>
      </text>
    </comment>
    <comment ref="T55" authorId="0">
      <text>
        <r>
          <rPr>
            <b/>
            <sz val="8"/>
            <rFont val="Tahoma"/>
            <family val="2"/>
          </rPr>
          <t>Enter EXC Effort % for the period on this project.</t>
        </r>
      </text>
    </comment>
    <comment ref="T57" authorId="0">
      <text>
        <r>
          <rPr>
            <b/>
            <sz val="8"/>
            <rFont val="Tahoma"/>
            <family val="2"/>
          </rPr>
          <t>Enter EXC Effort % for the period on this project.</t>
        </r>
      </text>
    </comment>
    <comment ref="T59" authorId="0">
      <text>
        <r>
          <rPr>
            <b/>
            <sz val="8"/>
            <rFont val="Tahoma"/>
            <family val="2"/>
          </rPr>
          <t>Enter EXC Effort % for the period on this project.</t>
        </r>
      </text>
    </comment>
    <comment ref="T61" authorId="0">
      <text>
        <r>
          <rPr>
            <b/>
            <sz val="8"/>
            <rFont val="Tahoma"/>
            <family val="2"/>
          </rPr>
          <t>Enter EXC Effort % for the period on this project.</t>
        </r>
      </text>
    </comment>
  </commentList>
</comments>
</file>

<file path=xl/comments4.xml><?xml version="1.0" encoding="utf-8"?>
<comments xmlns="http://schemas.openxmlformats.org/spreadsheetml/2006/main">
  <authors>
    <author>UC User</author>
    <author>UngruhJG</author>
  </authors>
  <commentList>
    <comment ref="T34" authorId="0">
      <text>
        <r>
          <rPr>
            <b/>
            <sz val="8"/>
            <rFont val="Tahoma"/>
            <family val="2"/>
          </rPr>
          <t>UC User:</t>
        </r>
        <r>
          <rPr>
            <sz val="8"/>
            <rFont val="Tahoma"/>
            <family val="2"/>
          </rPr>
          <t xml:space="preserve">
Enter EXC Effort % for the period on this project.</t>
        </r>
      </text>
    </comment>
    <comment ref="T35" authorId="0">
      <text>
        <r>
          <rPr>
            <b/>
            <sz val="8"/>
            <rFont val="Tahoma"/>
            <family val="2"/>
          </rPr>
          <t>UC User:</t>
        </r>
        <r>
          <rPr>
            <sz val="8"/>
            <rFont val="Tahoma"/>
            <family val="2"/>
          </rPr>
          <t xml:space="preserve">
Enter projected amount of payment.</t>
        </r>
      </text>
    </comment>
    <comment ref="T36" authorId="0">
      <text>
        <r>
          <rPr>
            <b/>
            <sz val="8"/>
            <rFont val="Tahoma"/>
            <family val="2"/>
          </rPr>
          <t>UC User:</t>
        </r>
        <r>
          <rPr>
            <sz val="8"/>
            <rFont val="Tahoma"/>
            <family val="2"/>
          </rPr>
          <t xml:space="preserve">
Enter EXC Effort % for the period on this project.</t>
        </r>
      </text>
    </comment>
    <comment ref="T37" authorId="0">
      <text>
        <r>
          <rPr>
            <b/>
            <sz val="8"/>
            <rFont val="Tahoma"/>
            <family val="2"/>
          </rPr>
          <t>UC User:</t>
        </r>
        <r>
          <rPr>
            <sz val="8"/>
            <rFont val="Tahoma"/>
            <family val="2"/>
          </rPr>
          <t xml:space="preserve">
Enter projected amount of payment.</t>
        </r>
      </text>
    </comment>
    <comment ref="T38" authorId="0">
      <text>
        <r>
          <rPr>
            <b/>
            <sz val="8"/>
            <rFont val="Tahoma"/>
            <family val="2"/>
          </rPr>
          <t>UC User:</t>
        </r>
        <r>
          <rPr>
            <sz val="8"/>
            <rFont val="Tahoma"/>
            <family val="2"/>
          </rPr>
          <t xml:space="preserve">
Enter EXC Effort % for the period on this project.</t>
        </r>
      </text>
    </comment>
    <comment ref="T39" authorId="0">
      <text>
        <r>
          <rPr>
            <b/>
            <sz val="8"/>
            <rFont val="Tahoma"/>
            <family val="2"/>
          </rPr>
          <t>UC User:</t>
        </r>
        <r>
          <rPr>
            <sz val="8"/>
            <rFont val="Tahoma"/>
            <family val="2"/>
          </rPr>
          <t xml:space="preserve">
Enter projected amount of payment.</t>
        </r>
      </text>
    </comment>
    <comment ref="T40" authorId="0">
      <text>
        <r>
          <rPr>
            <b/>
            <sz val="8"/>
            <rFont val="Tahoma"/>
            <family val="2"/>
          </rPr>
          <t>UC User:</t>
        </r>
        <r>
          <rPr>
            <sz val="8"/>
            <rFont val="Tahoma"/>
            <family val="2"/>
          </rPr>
          <t xml:space="preserve">
Enter EXC Effort % for the period on this project.</t>
        </r>
      </text>
    </comment>
    <comment ref="T41" authorId="0">
      <text>
        <r>
          <rPr>
            <b/>
            <sz val="8"/>
            <rFont val="Tahoma"/>
            <family val="2"/>
          </rPr>
          <t>UC User:</t>
        </r>
        <r>
          <rPr>
            <sz val="8"/>
            <rFont val="Tahoma"/>
            <family val="2"/>
          </rPr>
          <t xml:space="preserve">
Enter projected amount of payment.</t>
        </r>
      </text>
    </comment>
    <comment ref="T42" authorId="0">
      <text>
        <r>
          <rPr>
            <b/>
            <sz val="8"/>
            <rFont val="Tahoma"/>
            <family val="2"/>
          </rPr>
          <t>UC User:</t>
        </r>
        <r>
          <rPr>
            <sz val="8"/>
            <rFont val="Tahoma"/>
            <family val="2"/>
          </rPr>
          <t xml:space="preserve">
Enter EXC Effort % for the period on this project.</t>
        </r>
      </text>
    </comment>
    <comment ref="T43" authorId="0">
      <text>
        <r>
          <rPr>
            <b/>
            <sz val="8"/>
            <rFont val="Tahoma"/>
            <family val="2"/>
          </rPr>
          <t>UC User:</t>
        </r>
        <r>
          <rPr>
            <sz val="8"/>
            <rFont val="Tahoma"/>
            <family val="2"/>
          </rPr>
          <t xml:space="preserve">
Enter projected amount of payment.</t>
        </r>
      </text>
    </comment>
    <comment ref="T31" authorId="1">
      <text>
        <r>
          <rPr>
            <b/>
            <sz val="8"/>
            <rFont val="Tahoma"/>
            <family val="2"/>
          </rPr>
          <t>Enter projected amount of payment.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John G Ungruhe</author>
  </authors>
  <commentList>
    <comment ref="M3" authorId="0">
      <text>
        <r>
          <rPr>
            <sz val="16"/>
            <rFont val="Tahoma"/>
            <family val="2"/>
          </rPr>
          <t>Change Start and End dates only. Everything else is a formula...</t>
        </r>
      </text>
    </comment>
  </commentList>
</comments>
</file>

<file path=xl/sharedStrings.xml><?xml version="1.0" encoding="utf-8"?>
<sst xmlns="http://schemas.openxmlformats.org/spreadsheetml/2006/main" count="283" uniqueCount="161">
  <si>
    <t>1.</t>
  </si>
  <si>
    <t>2.</t>
  </si>
  <si>
    <t>3.</t>
  </si>
  <si>
    <t>4.</t>
  </si>
  <si>
    <t>5.</t>
  </si>
  <si>
    <t>6.</t>
  </si>
  <si>
    <t xml:space="preserve"> Primary Department: </t>
  </si>
  <si>
    <t xml:space="preserve"> Faculty Name: </t>
  </si>
  <si>
    <t>(Signature - see certification below)</t>
  </si>
  <si>
    <t>CERTIFICATION:</t>
  </si>
  <si>
    <t>&gt;</t>
  </si>
  <si>
    <t xml:space="preserve"> EXC PERIOD</t>
  </si>
  <si>
    <t>EFFORT REPORT DUE</t>
  </si>
  <si>
    <t>Spring Break</t>
  </si>
  <si>
    <t>Pre-Summer Break</t>
  </si>
  <si>
    <t>Summer Break - June</t>
  </si>
  <si>
    <t>Summer Break - July</t>
  </si>
  <si>
    <t>Summer Break - August</t>
  </si>
  <si>
    <r>
      <t>NOTE:</t>
    </r>
    <r>
      <rPr>
        <b/>
        <sz val="11"/>
        <rFont val="Tahoma"/>
        <family val="2"/>
      </rPr>
      <t xml:space="preserve"> Maximum EXC that can be paid in an Academic Year is 14/32 of base pay or 560 hours.</t>
    </r>
  </si>
  <si>
    <t xml:space="preserve">Date: </t>
  </si>
  <si>
    <t>William I. Principal</t>
  </si>
  <si>
    <t>7.</t>
  </si>
  <si>
    <t>Person ID # :</t>
  </si>
  <si>
    <t xml:space="preserve"> SAP Account Information and Sponsored Award Name</t>
  </si>
  <si>
    <t>FUND</t>
  </si>
  <si>
    <t xml:space="preserve"> Cost Center        </t>
  </si>
  <si>
    <t xml:space="preserve"> FUNC               </t>
  </si>
  <si>
    <t>Grant #</t>
  </si>
  <si>
    <t>Projected Pay</t>
  </si>
  <si>
    <t xml:space="preserve">AWARD NAME: </t>
  </si>
  <si>
    <t>AWARD NAME:</t>
  </si>
  <si>
    <t>8.</t>
  </si>
  <si>
    <t xml:space="preserve">Actual payment may differ from requested payment if the PI has hit salary cap(s), agency </t>
  </si>
  <si>
    <t xml:space="preserve">specific salary limitations or if the award in question does not have the funds to pay the full amount. </t>
  </si>
  <si>
    <t xml:space="preserve"> MSE</t>
  </si>
  <si>
    <t>John. D. Smith</t>
  </si>
  <si>
    <t>G100115</t>
  </si>
  <si>
    <t>G100121</t>
  </si>
  <si>
    <r>
      <t xml:space="preserve">Check the period covered by this Effort Report; </t>
    </r>
    <r>
      <rPr>
        <b/>
        <u val="single"/>
        <sz val="10"/>
        <rFont val="Tahoma"/>
        <family val="2"/>
      </rPr>
      <t>only one period per report is allowed</t>
    </r>
    <r>
      <rPr>
        <sz val="10"/>
        <rFont val="Tahoma"/>
        <family val="2"/>
      </rPr>
      <t>:</t>
    </r>
  </si>
  <si>
    <t xml:space="preserve">Start Date: </t>
  </si>
  <si>
    <t>End:</t>
  </si>
  <si>
    <t>Enter Grant Start and End Dates:</t>
  </si>
  <si>
    <t>Retain original for department records.</t>
  </si>
  <si>
    <t>(See instructions on next sheet.)</t>
  </si>
  <si>
    <t xml:space="preserve">Indicate the SAP account number and project name for which effort was worked. Use the sponsored </t>
  </si>
  <si>
    <t xml:space="preserve">Indicate the amount of payment that the department anticipates. (This can be left blank and provided </t>
  </si>
  <si>
    <t>10.</t>
  </si>
  <si>
    <t>MAXIMUM EFFORT %</t>
  </si>
  <si>
    <t>Break Periods EXC Effort %</t>
  </si>
  <si>
    <t xml:space="preserve">     TOTAL EXC Effort Percentage Claimed for period:</t>
  </si>
  <si>
    <t xml:space="preserve">The form is not complete without all signatures.  If the faculty member submitting the form is not the </t>
  </si>
  <si>
    <t>space provided.</t>
  </si>
  <si>
    <t>9.</t>
  </si>
  <si>
    <t>11.</t>
  </si>
  <si>
    <t>12.</t>
  </si>
  <si>
    <t>M000123456</t>
  </si>
  <si>
    <t>NIH R01-GM12345</t>
  </si>
  <si>
    <t>NSF DMR-123456</t>
  </si>
  <si>
    <t>EXC Period Name</t>
  </si>
  <si>
    <t>Period Dates</t>
  </si>
  <si>
    <t>Hours</t>
  </si>
  <si>
    <t>Due Date</t>
  </si>
  <si>
    <t>Comments</t>
  </si>
  <si>
    <t>Pick Period From Drop Down</t>
  </si>
  <si>
    <t>&lt;------------------</t>
  </si>
  <si>
    <t>Error</t>
  </si>
  <si>
    <t>Please pick EXC period from drop down</t>
  </si>
  <si>
    <t>&lt;-------</t>
  </si>
  <si>
    <t>EXTRA  COMPENSATION Labor Verification Statement</t>
  </si>
  <si>
    <t>up to the per-break-period maximum.</t>
  </si>
  <si>
    <r>
      <t xml:space="preserve">If faxed, the department should send a follow-up e-mail to </t>
    </r>
    <r>
      <rPr>
        <sz val="10"/>
        <color indexed="30"/>
        <rFont val="Tahoma"/>
        <family val="2"/>
      </rPr>
      <t>extracomp@uc.edu</t>
    </r>
    <r>
      <rPr>
        <sz val="10"/>
        <rFont val="Tahoma"/>
        <family val="2"/>
      </rPr>
      <t xml:space="preserve"> to verify the </t>
    </r>
  </si>
  <si>
    <r>
      <t xml:space="preserve">Send completed forms as PDF attachment to </t>
    </r>
    <r>
      <rPr>
        <sz val="10"/>
        <color indexed="48"/>
        <rFont val="Tahoma"/>
        <family val="2"/>
      </rPr>
      <t>extracomp@uc.edu</t>
    </r>
    <r>
      <rPr>
        <sz val="10"/>
        <rFont val="Tahoma"/>
        <family val="2"/>
      </rPr>
      <t xml:space="preserve"> by established deadlines as indicated</t>
    </r>
  </si>
  <si>
    <t xml:space="preserve">EXC Labor Verification Report was received.  </t>
  </si>
  <si>
    <t>Refer to the EXC Calendar for EXC Break Period maximums, Labor Verification Statement and Payment deadlines.</t>
  </si>
  <si>
    <t>Directions to request payment can be found on "EXC LVS Instructions" tab.</t>
  </si>
  <si>
    <r>
      <t xml:space="preserve">Send completed form as PDF attachment to </t>
    </r>
    <r>
      <rPr>
        <sz val="10"/>
        <color indexed="62"/>
        <rFont val="Tahoma"/>
        <family val="2"/>
      </rPr>
      <t>extracomp@uc.edu</t>
    </r>
    <r>
      <rPr>
        <sz val="11"/>
        <color indexed="48"/>
        <rFont val="Tahoma"/>
        <family val="2"/>
      </rPr>
      <t>.</t>
    </r>
  </si>
  <si>
    <r>
      <t xml:space="preserve">You must send a follow-up e-mail to </t>
    </r>
    <r>
      <rPr>
        <sz val="10"/>
        <color indexed="62"/>
        <rFont val="Tahoma"/>
        <family val="2"/>
      </rPr>
      <t xml:space="preserve">extracomp@uc.edu </t>
    </r>
    <r>
      <rPr>
        <sz val="10"/>
        <rFont val="Tahoma"/>
        <family val="2"/>
      </rPr>
      <t xml:space="preserve"> to insure fax was received.</t>
    </r>
  </si>
  <si>
    <t>EXC Labor Verification Statements can be faxed without Primary PI signature to meet reporting deadline.</t>
  </si>
  <si>
    <t>Signed EXC Labor Verification Statements can also be faxed.   Fax #556-6050.</t>
  </si>
  <si>
    <r>
      <t xml:space="preserve">Fax #556-6050.  You must send a follow-up e-mail to </t>
    </r>
    <r>
      <rPr>
        <sz val="10"/>
        <color indexed="62"/>
        <rFont val="Tahoma"/>
        <family val="2"/>
      </rPr>
      <t xml:space="preserve">extracomp@uc.edu </t>
    </r>
    <r>
      <rPr>
        <sz val="10"/>
        <rFont val="Tahoma"/>
        <family val="2"/>
      </rPr>
      <t xml:space="preserve"> to insure fax was received.</t>
    </r>
  </si>
  <si>
    <t>Primary PI signature is required for EXC payments to be made.</t>
  </si>
  <si>
    <r>
      <t>NOTE:</t>
    </r>
    <r>
      <rPr>
        <b/>
        <sz val="11"/>
        <rFont val="Tahoma"/>
        <family val="2"/>
      </rPr>
      <t xml:space="preserve">  THIS IS NOT A PAYMENT FORM.  A ONE-TIME PCR MUST BE SUBMITTED FOR PAYMENT !</t>
    </r>
  </si>
  <si>
    <t>Indicate the total percentage of Break Period Effort on each project for the EXC period.</t>
  </si>
  <si>
    <t xml:space="preserve">Primary Investigator (PI) of the award on which effort is being reported, the PI must also sign in the </t>
  </si>
  <si>
    <r>
      <t xml:space="preserve">A fax copy of the completed form is acceptable if PDF is not available: </t>
    </r>
    <r>
      <rPr>
        <b/>
        <sz val="10"/>
        <rFont val="Tahoma"/>
        <family val="2"/>
      </rPr>
      <t xml:space="preserve">Provost fax # 556-6050. </t>
    </r>
  </si>
  <si>
    <r>
      <t xml:space="preserve">SUBJECT LINE for all EXC LVS emails: </t>
    </r>
    <r>
      <rPr>
        <b/>
        <i/>
        <u val="single"/>
        <sz val="10"/>
        <rFont val="Tahoma"/>
        <family val="2"/>
      </rPr>
      <t>Faculty name/EXC Break Period &amp; Year/EXC LVS Rpt</t>
    </r>
  </si>
  <si>
    <t>Department PCR Initiators must initiate a request for EXC payment by processing a one-time</t>
  </si>
  <si>
    <t>Before the PCR can be approved, Department PCR Initiator must forward a completed</t>
  </si>
  <si>
    <t>and verify:</t>
  </si>
  <si>
    <t>EXC Break Period falls within the award dates</t>
  </si>
  <si>
    <t xml:space="preserve">There are sufficient grant funds available to pay the EXC salary, fringe &amp; overhead </t>
  </si>
  <si>
    <t>EXC does not exceed University and agency limits</t>
  </si>
  <si>
    <t>13.</t>
  </si>
  <si>
    <t>Department PCR Initiators should monitor their PCR status via UCFlex.</t>
  </si>
  <si>
    <r>
      <t xml:space="preserve">Project Principal Investigator Signature
</t>
    </r>
    <r>
      <rPr>
        <sz val="10"/>
        <color indexed="10"/>
        <rFont val="Tahoma"/>
        <family val="2"/>
      </rPr>
      <t xml:space="preserve">(see </t>
    </r>
    <r>
      <rPr>
        <u val="single"/>
        <sz val="10"/>
        <color indexed="10"/>
        <rFont val="Tahoma"/>
        <family val="2"/>
      </rPr>
      <t>CERTIFICATION</t>
    </r>
    <r>
      <rPr>
        <sz val="10"/>
        <color indexed="10"/>
        <rFont val="Tahoma"/>
        <family val="2"/>
      </rPr>
      <t xml:space="preserve"> above)</t>
    </r>
  </si>
  <si>
    <t>Extra Compensation Labor Verification Statement Instructions</t>
  </si>
  <si>
    <t>Complete this form for all Extra Compensation Effort.  EXC will be paid only for EXC Break Period noted,</t>
  </si>
  <si>
    <t>Fill in faculty member's full name, primary department and Person ID Number.</t>
  </si>
  <si>
    <r>
      <t xml:space="preserve">EXC Calculation Spreadsheet to </t>
    </r>
    <r>
      <rPr>
        <b/>
        <sz val="10"/>
        <color indexed="30"/>
        <rFont val="Tahoma"/>
        <family val="2"/>
      </rPr>
      <t xml:space="preserve">extracomp@uc.edu.   </t>
    </r>
    <r>
      <rPr>
        <b/>
        <sz val="10"/>
        <rFont val="Tahoma"/>
        <family val="2"/>
      </rPr>
      <t>Mention PCR number in the email.</t>
    </r>
  </si>
  <si>
    <r>
      <t xml:space="preserve">SUBJECT LINE for EXC Calculator: </t>
    </r>
    <r>
      <rPr>
        <b/>
        <i/>
        <u val="single"/>
        <sz val="10"/>
        <rFont val="Tahoma"/>
        <family val="2"/>
      </rPr>
      <t>Faculty name/PCR #/EXC Break Period-Year/Calculator</t>
    </r>
  </si>
  <si>
    <t>All necessary fields on the EXC Calculator &amp; LVS are populated and correct</t>
  </si>
  <si>
    <t>EXC LVS has all required signatures</t>
  </si>
  <si>
    <t xml:space="preserve">If there are circumstances that will change the status of insufficient grant funds the </t>
  </si>
  <si>
    <t>documentation and explanation must be attached to the EXC Calculator email (see #9).</t>
  </si>
  <si>
    <t xml:space="preserve">Smith, John D. </t>
  </si>
  <si>
    <t>(Print/Type Last Name, First Name, Middle Initial)</t>
  </si>
  <si>
    <t>Department:</t>
  </si>
  <si>
    <t>Period Covered:</t>
  </si>
  <si>
    <t>Due Date:</t>
  </si>
  <si>
    <t>Fund</t>
  </si>
  <si>
    <t>Cost Center</t>
  </si>
  <si>
    <t>Func</t>
  </si>
  <si>
    <t xml:space="preserve">Faculty Name: </t>
  </si>
  <si>
    <t>Max percent effort per Period:</t>
  </si>
  <si>
    <t>Total Effort Per Period:</t>
  </si>
  <si>
    <t>Percent above or below allowance</t>
  </si>
  <si>
    <t>100% Max allowance for all periods:</t>
  </si>
  <si>
    <t>Budgeted EXC % per proposal</t>
  </si>
  <si>
    <r>
      <t>NOTE:</t>
    </r>
    <r>
      <rPr>
        <b/>
        <sz val="11"/>
        <color indexed="8"/>
        <rFont val="Tahoma"/>
        <family val="2"/>
      </rPr>
      <t xml:space="preserve"> Maximum EXC that can be paid in an Academic Year is 14/32 of base pay or 560 hours.</t>
    </r>
  </si>
  <si>
    <t>Person ID#:</t>
  </si>
  <si>
    <t>Avg Percent Effort Per Period</t>
  </si>
  <si>
    <t>Percent</t>
  </si>
  <si>
    <t>award name or number if an SAP account number has not been assigned. Up to  ten different awards</t>
  </si>
  <si>
    <t>Process a separate PCR for each grant and for each EXC Break Period.</t>
  </si>
  <si>
    <t xml:space="preserve">Note: </t>
  </si>
  <si>
    <t>Start Date</t>
  </si>
  <si>
    <t>End Date</t>
  </si>
  <si>
    <t xml:space="preserve">Department PCR Initiators must include a comment in the PCR that states the EXC Break </t>
  </si>
  <si>
    <t>Period for which payment is being requested.</t>
  </si>
  <si>
    <t>Be sure to copy the Unit Approver if applicable to your PCR Workflow.</t>
  </si>
  <si>
    <t>Convert Hours to Percent</t>
  </si>
  <si>
    <t>By signing I hereby certify that the effort reported is accurate and was performed during the authorized award period of the noted project(s) and within the EXC Period noted below. I authorize payment to be made.</t>
  </si>
  <si>
    <t>% of 560 Hrs</t>
  </si>
  <si>
    <t>Hours Avalible</t>
  </si>
  <si>
    <r>
      <t xml:space="preserve">at the time of payment request.)   </t>
    </r>
    <r>
      <rPr>
        <b/>
        <sz val="10"/>
        <rFont val="Tahoma"/>
        <family val="2"/>
      </rPr>
      <t xml:space="preserve"> This will be  the check figure when analyzing the request </t>
    </r>
  </si>
  <si>
    <t>EXC Wage Type PCR that will workflow to the Unit, Provost Office, and GCC for approval.</t>
  </si>
  <si>
    <t xml:space="preserve">The Unit/Provost will compare the EXC Calculator, EXC Labor Verification Statement and PCR </t>
  </si>
  <si>
    <t>Summer Break - May</t>
  </si>
  <si>
    <t>Pre-Fall Break</t>
  </si>
  <si>
    <t>Fall Break</t>
  </si>
  <si>
    <r>
      <t xml:space="preserve">PCR's </t>
    </r>
    <r>
      <rPr>
        <b/>
        <u val="single"/>
        <sz val="10"/>
        <rFont val="Tahoma"/>
        <family val="2"/>
      </rPr>
      <t>must</t>
    </r>
    <r>
      <rPr>
        <b/>
        <sz val="10"/>
        <rFont val="Tahoma"/>
        <family val="2"/>
      </rPr>
      <t xml:space="preserve"> be initiated by the Payment Request Due Dates on the EXC Calendar</t>
    </r>
  </si>
  <si>
    <t>Column E is just 30 after end date in column B</t>
  </si>
  <si>
    <t>(edit that sheet first)</t>
  </si>
  <si>
    <t xml:space="preserve"> </t>
  </si>
  <si>
    <t>Ends on Commencement dates</t>
  </si>
  <si>
    <t xml:space="preserve">Start on Semester Start dates  </t>
  </si>
  <si>
    <r>
      <rPr>
        <b/>
        <sz val="10"/>
        <rFont val="Tahoma"/>
        <family val="2"/>
      </rPr>
      <t xml:space="preserve">for payment PCR. </t>
    </r>
    <r>
      <rPr>
        <sz val="10"/>
        <rFont val="Tahoma"/>
        <family val="2"/>
      </rPr>
      <t xml:space="preserve">  Provost will verify payment and contact department if changes are necessary.</t>
    </r>
  </si>
  <si>
    <t>may be listed per EXC LVS form (if more lines are needed contact John Ungruhe in SRS).</t>
  </si>
  <si>
    <t xml:space="preserve">on the EXC Calendar and EXC Labor Verification Report. Retain original LVS in grant file that paid EXC. </t>
  </si>
  <si>
    <t>Column D Hours is copied from Current Year EXC Calculation Template - Lookup Table Tab (column E)</t>
  </si>
  <si>
    <t>that will follow the Due Dates from Payroll.  2022-2023 PCR/NEW Hire Processing Schedule.</t>
  </si>
  <si>
    <t>8/15/23-8/20/23</t>
  </si>
  <si>
    <t>3/11/24-3/27/24</t>
  </si>
  <si>
    <t>4/29/24-5/5/24</t>
  </si>
  <si>
    <t>6/1/24-6/30/24</t>
  </si>
  <si>
    <t>5/6/24-5/31/24</t>
  </si>
  <si>
    <t>7/1/24-7/31/24</t>
  </si>
  <si>
    <t>8/1/24-8/14/24</t>
  </si>
  <si>
    <t>12/10/23-1/7/24</t>
  </si>
  <si>
    <t>2024 ACADEMIC YEAR (2023 - 24)</t>
  </si>
  <si>
    <t>2024 ACADEMIC YEAR (2023 - 2024)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</si>
</sst>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_ * #,##0_ ;_ * \-#,##0_ ;_ * 0_ ;_ @_ "/>
    <numFmt numFmtId="174" formatCode="_ * #,##0_ ;_ * \-#,##0_ ;_ @_ "/>
    <numFmt numFmtId="175" formatCode="_ * #,##0_ ;_ * \-#,##0_ ;_ * 0.00_ ;_ @_ "/>
    <numFmt numFmtId="176" formatCode="_ * #,##0.0_ ;_ * \-#,##0.0_ ;_ * 0.000_ ;_ @_ "/>
    <numFmt numFmtId="177" formatCode="_ * #,##0.00_ ;_ * \-#,##0.00_ ;_ * 0.0000_ ;_ @_ "/>
    <numFmt numFmtId="178" formatCode="_ * #,##0.0_ ;_ * \-#,##0.0_ ;_ * &quot;-&quot;??_ ;_ @_ "/>
    <numFmt numFmtId="179" formatCode="_ * #,##0_ ;_ * \-#,##0_ ;_ * &quot;-&quot;??_ ;_ @_ "/>
    <numFmt numFmtId="180" formatCode="mmmm\ yyyy"/>
    <numFmt numFmtId="181" formatCode="_(* #,##0.0_);_(* \(#,##0.0\);_(* &quot;-&quot;??_);_(@_)"/>
    <numFmt numFmtId="182" formatCode="_(* #,##0_);_(* \(#,##0\);_(* &quot;-&quot;??_);_(@_)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#,##0.0_);\(#,##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dddd\,\ mmmm\ dd\,\ yyyy"/>
    <numFmt numFmtId="192" formatCode="m/d/yy;@"/>
    <numFmt numFmtId="193" formatCode="0.0%"/>
    <numFmt numFmtId="194" formatCode="mm/dd/yy"/>
    <numFmt numFmtId="195" formatCode="mm/dd/yy_)"/>
    <numFmt numFmtId="196" formatCode="00.00%"/>
    <numFmt numFmtId="197" formatCode="&quot;(&quot;\ &quot;$&quot;\ #,##0.00\ &quot;/ hour )&quot;"/>
    <numFmt numFmtId="198" formatCode="&quot;$&quot;#,##0.0000_);\(&quot;$&quot;#,##0.0000\)"/>
    <numFmt numFmtId="199" formatCode="000\-00\-0000"/>
    <numFmt numFmtId="200" formatCode="_(&quot;$&quot;* #,##0.000_);_(&quot;$&quot;* \(#,##0.000\);_(&quot;$&quot;* &quot;-&quot;??_);_(@_)"/>
    <numFmt numFmtId="201" formatCode="0.000"/>
    <numFmt numFmtId="202" formatCode="0.000%"/>
    <numFmt numFmtId="203" formatCode="0.0000%"/>
    <numFmt numFmtId="204" formatCode="0.0000"/>
    <numFmt numFmtId="205" formatCode="0.0000000"/>
    <numFmt numFmtId="206" formatCode="0.000000"/>
    <numFmt numFmtId="207" formatCode="0.00000"/>
    <numFmt numFmtId="208" formatCode="[$-409]dddd\,\ mmmm\ d\,\ yyyy"/>
  </numFmts>
  <fonts count="10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9"/>
      <name val="Tahoma"/>
      <family val="2"/>
    </font>
    <font>
      <sz val="10"/>
      <color indexed="12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u val="single"/>
      <sz val="10"/>
      <name val="Tahoma"/>
      <family val="2"/>
    </font>
    <font>
      <b/>
      <u val="single"/>
      <sz val="11"/>
      <name val="Tahoma"/>
      <family val="2"/>
    </font>
    <font>
      <b/>
      <u val="double"/>
      <sz val="11"/>
      <color indexed="10"/>
      <name val="Tahoma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10"/>
      <name val="Courier New"/>
      <family val="3"/>
    </font>
    <font>
      <sz val="11"/>
      <color indexed="48"/>
      <name val="Tahoma"/>
      <family val="2"/>
    </font>
    <font>
      <sz val="16"/>
      <color indexed="12"/>
      <name val="Vladimir Script"/>
      <family val="4"/>
    </font>
    <font>
      <sz val="18"/>
      <color indexed="12"/>
      <name val="Vladimir Script"/>
      <family val="4"/>
    </font>
    <font>
      <b/>
      <sz val="8"/>
      <name val="Tahoma"/>
      <family val="2"/>
    </font>
    <font>
      <b/>
      <u val="single"/>
      <sz val="10"/>
      <name val="Tahoma"/>
      <family val="2"/>
    </font>
    <font>
      <sz val="10"/>
      <color indexed="10"/>
      <name val="Tahoma"/>
      <family val="2"/>
    </font>
    <font>
      <b/>
      <i/>
      <sz val="10"/>
      <name val="Tahoma"/>
      <family val="2"/>
    </font>
    <font>
      <u val="single"/>
      <sz val="8"/>
      <name val="Tahoma"/>
      <family val="2"/>
    </font>
    <font>
      <b/>
      <sz val="10"/>
      <color indexed="8"/>
      <name val="Tahoma"/>
      <family val="2"/>
    </font>
    <font>
      <sz val="12"/>
      <name val="Arial"/>
      <family val="2"/>
    </font>
    <font>
      <sz val="10"/>
      <color indexed="30"/>
      <name val="Tahoma"/>
      <family val="2"/>
    </font>
    <font>
      <i/>
      <sz val="10"/>
      <color indexed="12"/>
      <name val="Tahoma"/>
      <family val="2"/>
    </font>
    <font>
      <sz val="10"/>
      <color indexed="48"/>
      <name val="Tahoma"/>
      <family val="2"/>
    </font>
    <font>
      <b/>
      <sz val="10"/>
      <name val="Arial Black"/>
      <family val="2"/>
    </font>
    <font>
      <b/>
      <sz val="10"/>
      <color indexed="30"/>
      <name val="Tahoma"/>
      <family val="2"/>
    </font>
    <font>
      <b/>
      <u val="single"/>
      <sz val="10"/>
      <color indexed="12"/>
      <name val="Tahoma"/>
      <family val="2"/>
    </font>
    <font>
      <b/>
      <sz val="10"/>
      <color indexed="12"/>
      <name val="Tahoma"/>
      <family val="2"/>
    </font>
    <font>
      <sz val="10"/>
      <color indexed="62"/>
      <name val="Tahoma"/>
      <family val="2"/>
    </font>
    <font>
      <b/>
      <i/>
      <u val="single"/>
      <sz val="10"/>
      <name val="Tahoma"/>
      <family val="2"/>
    </font>
    <font>
      <u val="single"/>
      <sz val="10"/>
      <color indexed="10"/>
      <name val="Tahoma"/>
      <family val="2"/>
    </font>
    <font>
      <b/>
      <sz val="9"/>
      <name val="Tahoma"/>
      <family val="2"/>
    </font>
    <font>
      <b/>
      <sz val="11"/>
      <color indexed="8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 MT"/>
      <family val="0"/>
    </font>
    <font>
      <b/>
      <sz val="9"/>
      <name val="Arial"/>
      <family val="2"/>
    </font>
    <font>
      <b/>
      <u val="double"/>
      <sz val="11"/>
      <name val="Tahoma"/>
      <family val="2"/>
    </font>
    <font>
      <sz val="16"/>
      <name val="Tahoma"/>
      <family val="2"/>
    </font>
    <font>
      <sz val="14"/>
      <color indexed="12"/>
      <name val="Vladimir Scrip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b/>
      <i/>
      <sz val="9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Tahoma"/>
      <family val="2"/>
    </font>
    <font>
      <b/>
      <sz val="11"/>
      <color indexed="10"/>
      <name val="Arial"/>
      <family val="2"/>
    </font>
    <font>
      <b/>
      <sz val="11"/>
      <color indexed="10"/>
      <name val="Tahoma"/>
      <family val="2"/>
    </font>
    <font>
      <b/>
      <u val="double"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sz val="10"/>
      <color rgb="FF0070C0"/>
      <name val="Tahoma"/>
      <family val="2"/>
    </font>
    <font>
      <b/>
      <i/>
      <sz val="9"/>
      <color rgb="FFFF0000"/>
      <name val="Tahoma"/>
      <family val="2"/>
    </font>
    <font>
      <b/>
      <i/>
      <sz val="10"/>
      <color rgb="FFFF0000"/>
      <name val="Tahoma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Tahoma"/>
      <family val="2"/>
    </font>
    <font>
      <b/>
      <sz val="11"/>
      <color theme="0"/>
      <name val="Tahoma"/>
      <family val="2"/>
    </font>
    <font>
      <b/>
      <sz val="11"/>
      <color rgb="FFFF0000"/>
      <name val="Arial"/>
      <family val="2"/>
    </font>
    <font>
      <b/>
      <sz val="11"/>
      <color rgb="FFFF0000"/>
      <name val="Tahoma"/>
      <family val="2"/>
    </font>
    <font>
      <b/>
      <u val="double"/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 quotePrefix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 quotePrefix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Border="1" applyAlignment="1" applyProtection="1">
      <alignment horizontal="center" vertical="center"/>
      <protection/>
    </xf>
    <xf numFmtId="177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 quotePrefix="1">
      <alignment horizontal="right" vertical="center"/>
      <protection/>
    </xf>
    <xf numFmtId="180" fontId="7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43" fontId="3" fillId="0" borderId="0" xfId="42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43" fontId="3" fillId="0" borderId="0" xfId="0" applyNumberFormat="1" applyFont="1" applyBorder="1" applyAlignment="1" applyProtection="1">
      <alignment horizontal="left" vertical="center"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 quotePrefix="1">
      <alignment horizontal="center" vertical="top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43" fontId="15" fillId="0" borderId="0" xfId="0" applyNumberFormat="1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9" fontId="15" fillId="0" borderId="0" xfId="0" applyNumberFormat="1" applyFont="1" applyBorder="1" applyAlignment="1" applyProtection="1">
      <alignment horizontal="left" vertical="center"/>
      <protection/>
    </xf>
    <xf numFmtId="9" fontId="21" fillId="0" borderId="0" xfId="0" applyNumberFormat="1" applyFont="1" applyBorder="1" applyAlignment="1" applyProtection="1">
      <alignment vertical="center"/>
      <protection/>
    </xf>
    <xf numFmtId="9" fontId="15" fillId="0" borderId="0" xfId="0" applyNumberFormat="1" applyFont="1" applyAlignment="1" applyProtection="1">
      <alignment vertical="center"/>
      <protection/>
    </xf>
    <xf numFmtId="14" fontId="3" fillId="0" borderId="0" xfId="42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9" fillId="0" borderId="0" xfId="0" applyFont="1" applyFill="1" applyBorder="1" applyAlignment="1" applyProtection="1">
      <alignment vertical="center"/>
      <protection/>
    </xf>
    <xf numFmtId="49" fontId="3" fillId="0" borderId="0" xfId="42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>
      <alignment/>
    </xf>
    <xf numFmtId="9" fontId="8" fillId="0" borderId="0" xfId="62" applyFont="1" applyFill="1" applyBorder="1" applyAlignment="1" applyProtection="1">
      <alignment horizontal="center" vertical="center"/>
      <protection/>
    </xf>
    <xf numFmtId="39" fontId="8" fillId="0" borderId="0" xfId="42" applyNumberFormat="1" applyFont="1" applyFill="1" applyBorder="1" applyAlignment="1" applyProtection="1">
      <alignment horizontal="center" vertical="center"/>
      <protection/>
    </xf>
    <xf numFmtId="43" fontId="8" fillId="0" borderId="0" xfId="42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right"/>
    </xf>
    <xf numFmtId="0" fontId="2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6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5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8" fillId="0" borderId="0" xfId="0" applyNumberFormat="1" applyFont="1" applyAlignment="1" quotePrefix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quotePrefix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15" fillId="0" borderId="0" xfId="0" applyNumberFormat="1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49" fontId="33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4" fontId="0" fillId="0" borderId="0" xfId="45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right"/>
    </xf>
    <xf numFmtId="1" fontId="43" fillId="0" borderId="0" xfId="0" applyNumberFormat="1" applyFont="1" applyBorder="1" applyAlignment="1">
      <alignment/>
    </xf>
    <xf numFmtId="0" fontId="40" fillId="0" borderId="0" xfId="0" applyFont="1" applyAlignment="1">
      <alignment horizontal="right"/>
    </xf>
    <xf numFmtId="0" fontId="3" fillId="33" borderId="11" xfId="0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0" fontId="0" fillId="34" borderId="10" xfId="62" applyNumberFormat="1" applyFont="1" applyFill="1" applyBorder="1" applyAlignment="1">
      <alignment/>
    </xf>
    <xf numFmtId="10" fontId="43" fillId="0" borderId="0" xfId="62" applyNumberFormat="1" applyFont="1" applyBorder="1" applyAlignment="1">
      <alignment/>
    </xf>
    <xf numFmtId="10" fontId="93" fillId="0" borderId="12" xfId="62" applyNumberFormat="1" applyFont="1" applyBorder="1" applyAlignment="1">
      <alignment/>
    </xf>
    <xf numFmtId="0" fontId="41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9" fontId="0" fillId="0" borderId="0" xfId="62" applyFont="1" applyAlignment="1">
      <alignment horizontal="center"/>
    </xf>
    <xf numFmtId="0" fontId="3" fillId="35" borderId="13" xfId="62" applyNumberFormat="1" applyFont="1" applyFill="1" applyBorder="1" applyAlignment="1" applyProtection="1">
      <alignment horizontal="center" vertical="center"/>
      <protection locked="0"/>
    </xf>
    <xf numFmtId="0" fontId="15" fillId="35" borderId="13" xfId="62" applyNumberFormat="1" applyFont="1" applyFill="1" applyBorder="1" applyAlignment="1" applyProtection="1">
      <alignment horizontal="center" vertical="center"/>
      <protection locked="0"/>
    </xf>
    <xf numFmtId="9" fontId="4" fillId="35" borderId="13" xfId="62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right"/>
    </xf>
    <xf numFmtId="10" fontId="3" fillId="35" borderId="13" xfId="62" applyNumberFormat="1" applyFont="1" applyFill="1" applyBorder="1" applyAlignment="1" applyProtection="1">
      <alignment vertical="center"/>
      <protection locked="0"/>
    </xf>
    <xf numFmtId="0" fontId="3" fillId="35" borderId="14" xfId="62" applyNumberFormat="1" applyFont="1" applyFill="1" applyBorder="1" applyAlignment="1" applyProtection="1">
      <alignment vertical="center"/>
      <protection locked="0"/>
    </xf>
    <xf numFmtId="0" fontId="0" fillId="36" borderId="10" xfId="0" applyFill="1" applyBorder="1" applyAlignment="1">
      <alignment horizontal="right"/>
    </xf>
    <xf numFmtId="43" fontId="3" fillId="35" borderId="10" xfId="44" applyFont="1" applyFill="1" applyBorder="1" applyAlignment="1" applyProtection="1">
      <alignment/>
      <protection locked="0"/>
    </xf>
    <xf numFmtId="10" fontId="3" fillId="0" borderId="10" xfId="63" applyNumberFormat="1" applyFont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49" fontId="15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right"/>
    </xf>
    <xf numFmtId="0" fontId="3" fillId="35" borderId="10" xfId="62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 vertical="center"/>
    </xf>
    <xf numFmtId="0" fontId="3" fillId="35" borderId="15" xfId="62" applyNumberFormat="1" applyFont="1" applyFill="1" applyBorder="1" applyAlignment="1" applyProtection="1">
      <alignment horizontal="left" vertical="center"/>
      <protection locked="0"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/>
    </xf>
    <xf numFmtId="43" fontId="3" fillId="0" borderId="0" xfId="44" applyFont="1" applyFill="1" applyBorder="1" applyAlignment="1" applyProtection="1">
      <alignment/>
      <protection locked="0"/>
    </xf>
    <xf numFmtId="10" fontId="3" fillId="0" borderId="0" xfId="63" applyNumberFormat="1" applyFont="1" applyFill="1" applyBorder="1" applyAlignment="1">
      <alignment horizontal="center"/>
    </xf>
    <xf numFmtId="0" fontId="95" fillId="0" borderId="0" xfId="0" applyFont="1" applyBorder="1" applyAlignment="1" applyProtection="1">
      <alignment horizontal="left" vertical="center"/>
      <protection locked="0"/>
    </xf>
    <xf numFmtId="2" fontId="3" fillId="10" borderId="13" xfId="62" applyNumberFormat="1" applyFont="1" applyFill="1" applyBorder="1" applyAlignment="1" applyProtection="1">
      <alignment horizontal="center" vertical="center"/>
      <protection locked="0"/>
    </xf>
    <xf numFmtId="43" fontId="41" fillId="0" borderId="12" xfId="42" applyFont="1" applyBorder="1" applyAlignment="1">
      <alignment/>
    </xf>
    <xf numFmtId="10" fontId="41" fillId="0" borderId="12" xfId="62" applyNumberFormat="1" applyFont="1" applyBorder="1" applyAlignment="1">
      <alignment/>
    </xf>
    <xf numFmtId="0" fontId="96" fillId="0" borderId="0" xfId="0" applyFont="1" applyBorder="1" applyAlignment="1" applyProtection="1">
      <alignment horizontal="left" vertical="center"/>
      <protection locked="0"/>
    </xf>
    <xf numFmtId="0" fontId="21" fillId="0" borderId="0" xfId="59" applyFont="1" applyFill="1" applyBorder="1" applyAlignment="1">
      <alignment/>
      <protection/>
    </xf>
    <xf numFmtId="0" fontId="10" fillId="0" borderId="13" xfId="59" applyFont="1" applyBorder="1" applyAlignment="1">
      <alignment horizontal="center" vertical="center"/>
      <protection/>
    </xf>
    <xf numFmtId="0" fontId="10" fillId="0" borderId="16" xfId="5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04" fontId="0" fillId="0" borderId="0" xfId="62" applyNumberFormat="1" applyFont="1" applyAlignment="1">
      <alignment/>
    </xf>
    <xf numFmtId="0" fontId="45" fillId="37" borderId="13" xfId="0" applyFont="1" applyFill="1" applyBorder="1" applyAlignment="1">
      <alignment vertical="center" wrapText="1"/>
    </xf>
    <xf numFmtId="0" fontId="45" fillId="38" borderId="13" xfId="0" applyFont="1" applyFill="1" applyBorder="1" applyAlignment="1">
      <alignment vertical="center"/>
    </xf>
    <xf numFmtId="0" fontId="45" fillId="39" borderId="13" xfId="0" applyFont="1" applyFill="1" applyBorder="1" applyAlignment="1">
      <alignment vertical="center"/>
    </xf>
    <xf numFmtId="0" fontId="45" fillId="39" borderId="16" xfId="0" applyFont="1" applyFill="1" applyBorder="1" applyAlignment="1">
      <alignment horizontal="right" vertical="center" indent="2"/>
    </xf>
    <xf numFmtId="0" fontId="45" fillId="40" borderId="13" xfId="0" applyFont="1" applyFill="1" applyBorder="1" applyAlignment="1">
      <alignment horizontal="right" vertical="center"/>
    </xf>
    <xf numFmtId="0" fontId="45" fillId="40" borderId="16" xfId="0" applyFont="1" applyFill="1" applyBorder="1" applyAlignment="1">
      <alignment horizontal="right" vertical="center" indent="3"/>
    </xf>
    <xf numFmtId="0" fontId="45" fillId="41" borderId="13" xfId="0" applyFont="1" applyFill="1" applyBorder="1" applyAlignment="1">
      <alignment horizontal="right" vertical="center"/>
    </xf>
    <xf numFmtId="0" fontId="45" fillId="41" borderId="16" xfId="0" applyFont="1" applyFill="1" applyBorder="1" applyAlignment="1">
      <alignment horizontal="right" vertical="center" indent="2"/>
    </xf>
    <xf numFmtId="0" fontId="45" fillId="14" borderId="13" xfId="0" applyFont="1" applyFill="1" applyBorder="1" applyAlignment="1">
      <alignment horizontal="right" vertical="center"/>
    </xf>
    <xf numFmtId="0" fontId="97" fillId="42" borderId="17" xfId="0" applyFont="1" applyFill="1" applyBorder="1" applyAlignment="1">
      <alignment horizontal="right" vertical="center"/>
    </xf>
    <xf numFmtId="0" fontId="0" fillId="38" borderId="0" xfId="0" applyFont="1" applyFill="1" applyAlignment="1">
      <alignment/>
    </xf>
    <xf numFmtId="14" fontId="3" fillId="39" borderId="0" xfId="42" applyNumberFormat="1" applyFont="1" applyFill="1" applyBorder="1" applyAlignment="1" applyProtection="1">
      <alignment vertical="center"/>
      <protection/>
    </xf>
    <xf numFmtId="14" fontId="98" fillId="0" borderId="0" xfId="0" applyNumberFormat="1" applyFont="1" applyAlignment="1">
      <alignment/>
    </xf>
    <xf numFmtId="14" fontId="3" fillId="35" borderId="10" xfId="62" applyNumberFormat="1" applyFont="1" applyFill="1" applyBorder="1" applyAlignment="1" applyProtection="1">
      <alignment horizontal="right" vertical="center"/>
      <protection locked="0"/>
    </xf>
    <xf numFmtId="1" fontId="3" fillId="10" borderId="13" xfId="62" applyNumberFormat="1" applyFont="1" applyFill="1" applyBorder="1" applyAlignment="1" applyProtection="1">
      <alignment horizontal="center" vertical="center"/>
      <protection/>
    </xf>
    <xf numFmtId="10" fontId="3" fillId="35" borderId="13" xfId="62" applyNumberFormat="1" applyFont="1" applyFill="1" applyBorder="1" applyAlignment="1" applyProtection="1">
      <alignment horizontal="center" vertical="center"/>
      <protection/>
    </xf>
    <xf numFmtId="10" fontId="3" fillId="35" borderId="10" xfId="62" applyNumberFormat="1" applyFont="1" applyFill="1" applyBorder="1" applyAlignment="1" applyProtection="1">
      <alignment horizontal="center" vertical="center"/>
      <protection/>
    </xf>
    <xf numFmtId="0" fontId="41" fillId="38" borderId="0" xfId="0" applyFont="1" applyFill="1" applyAlignment="1">
      <alignment/>
    </xf>
    <xf numFmtId="0" fontId="98" fillId="11" borderId="0" xfId="0" applyFont="1" applyFill="1" applyAlignment="1">
      <alignment/>
    </xf>
    <xf numFmtId="0" fontId="43" fillId="43" borderId="13" xfId="0" applyFont="1" applyFill="1" applyBorder="1" applyAlignment="1">
      <alignment vertical="center"/>
    </xf>
    <xf numFmtId="0" fontId="43" fillId="43" borderId="16" xfId="0" applyFont="1" applyFill="1" applyBorder="1" applyAlignment="1">
      <alignment horizontal="right" vertical="center"/>
    </xf>
    <xf numFmtId="0" fontId="43" fillId="14" borderId="16" xfId="0" applyFont="1" applyFill="1" applyBorder="1" applyAlignment="1">
      <alignment horizontal="right" vertical="center"/>
    </xf>
    <xf numFmtId="0" fontId="99" fillId="42" borderId="18" xfId="0" applyFont="1" applyFill="1" applyBorder="1" applyAlignment="1">
      <alignment horizontal="right" vertical="center"/>
    </xf>
    <xf numFmtId="0" fontId="43" fillId="37" borderId="16" xfId="0" applyFont="1" applyFill="1" applyBorder="1" applyAlignment="1">
      <alignment horizontal="right" vertical="center"/>
    </xf>
    <xf numFmtId="0" fontId="43" fillId="38" borderId="16" xfId="0" applyFont="1" applyFill="1" applyBorder="1" applyAlignment="1">
      <alignment horizontal="right" vertical="center"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14" fontId="98" fillId="0" borderId="0" xfId="0" applyNumberFormat="1" applyFont="1" applyFill="1" applyAlignment="1">
      <alignment/>
    </xf>
    <xf numFmtId="14" fontId="100" fillId="0" borderId="0" xfId="59" applyNumberFormat="1" applyFont="1" applyFill="1" applyBorder="1" applyAlignment="1">
      <alignment vertical="center"/>
      <protection/>
    </xf>
    <xf numFmtId="49" fontId="101" fillId="44" borderId="0" xfId="0" applyNumberFormat="1" applyFont="1" applyFill="1" applyAlignment="1" quotePrefix="1">
      <alignment horizontal="center" vertical="center"/>
    </xf>
    <xf numFmtId="0" fontId="0" fillId="0" borderId="0" xfId="0" applyAlignment="1">
      <alignment horizontal="center"/>
    </xf>
    <xf numFmtId="0" fontId="21" fillId="0" borderId="13" xfId="59" applyFont="1" applyBorder="1" applyAlignment="1">
      <alignment horizontal="center" vertical="center" wrapText="1"/>
      <protection/>
    </xf>
    <xf numFmtId="0" fontId="21" fillId="0" borderId="16" xfId="59" applyFont="1" applyBorder="1" applyAlignment="1">
      <alignment horizontal="center" vertical="center" wrapText="1"/>
      <protection/>
    </xf>
    <xf numFmtId="0" fontId="8" fillId="35" borderId="13" xfId="59" applyFont="1" applyFill="1" applyBorder="1" applyAlignment="1" applyProtection="1">
      <alignment horizontal="left" vertical="center"/>
      <protection locked="0"/>
    </xf>
    <xf numFmtId="0" fontId="8" fillId="35" borderId="16" xfId="59" applyFont="1" applyFill="1" applyBorder="1" applyAlignment="1" applyProtection="1">
      <alignment horizontal="left" vertical="center"/>
      <protection locked="0"/>
    </xf>
    <xf numFmtId="0" fontId="8" fillId="35" borderId="13" xfId="42" applyNumberFormat="1" applyFont="1" applyFill="1" applyBorder="1" applyAlignment="1" applyProtection="1" quotePrefix="1">
      <alignment horizontal="left"/>
      <protection locked="0"/>
    </xf>
    <xf numFmtId="0" fontId="8" fillId="35" borderId="16" xfId="42" applyNumberFormat="1" applyFont="1" applyFill="1" applyBorder="1" applyAlignment="1" applyProtection="1" quotePrefix="1">
      <alignment horizontal="left"/>
      <protection locked="0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102" fillId="0" borderId="13" xfId="0" applyNumberFormat="1" applyFont="1" applyBorder="1" applyAlignment="1">
      <alignment horizontal="center"/>
    </xf>
    <xf numFmtId="14" fontId="102" fillId="0" borderId="16" xfId="0" applyNumberFormat="1" applyFont="1" applyBorder="1" applyAlignment="1">
      <alignment horizontal="center"/>
    </xf>
    <xf numFmtId="0" fontId="41" fillId="0" borderId="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10" fontId="7" fillId="0" borderId="20" xfId="62" applyNumberFormat="1" applyFont="1" applyBorder="1" applyAlignment="1" applyProtection="1">
      <alignment horizontal="right" vertical="center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44" fontId="7" fillId="0" borderId="23" xfId="45" applyFont="1" applyBorder="1" applyAlignment="1" applyProtection="1">
      <alignment horizontal="left" vertical="center"/>
      <protection locked="0"/>
    </xf>
    <xf numFmtId="44" fontId="7" fillId="0" borderId="24" xfId="45" applyFont="1" applyBorder="1" applyAlignment="1" applyProtection="1">
      <alignment horizontal="left" vertical="center"/>
      <protection locked="0"/>
    </xf>
    <xf numFmtId="44" fontId="7" fillId="0" borderId="25" xfId="45" applyFont="1" applyBorder="1" applyAlignment="1" applyProtection="1">
      <alignment horizontal="left" vertical="center"/>
      <protection locked="0"/>
    </xf>
    <xf numFmtId="192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14" fontId="5" fillId="0" borderId="18" xfId="0" applyNumberFormat="1" applyFont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left" vertical="center"/>
      <protection/>
    </xf>
    <xf numFmtId="10" fontId="8" fillId="0" borderId="0" xfId="62" applyNumberFormat="1" applyFont="1" applyFill="1" applyBorder="1" applyAlignment="1" applyProtection="1">
      <alignment horizontal="center" vertical="center"/>
      <protection/>
    </xf>
    <xf numFmtId="0" fontId="103" fillId="0" borderId="0" xfId="0" applyFont="1" applyAlignment="1">
      <alignment horizontal="center" vertical="center"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04" fillId="0" borderId="0" xfId="0" applyFont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192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45" borderId="17" xfId="0" applyFont="1" applyFill="1" applyBorder="1" applyAlignment="1" applyProtection="1">
      <alignment horizontal="center" vertical="center"/>
      <protection/>
    </xf>
    <xf numFmtId="0" fontId="7" fillId="45" borderId="18" xfId="0" applyFont="1" applyFill="1" applyBorder="1" applyAlignment="1" applyProtection="1">
      <alignment horizontal="center" vertical="center"/>
      <protection/>
    </xf>
    <xf numFmtId="0" fontId="7" fillId="45" borderId="19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quotePrefix="1">
      <alignment horizontal="center" vertical="center"/>
    </xf>
    <xf numFmtId="0" fontId="3" fillId="0" borderId="27" xfId="0" applyFont="1" applyBorder="1" applyAlignment="1" quotePrefix="1">
      <alignment horizontal="center" vertical="center"/>
    </xf>
    <xf numFmtId="0" fontId="3" fillId="0" borderId="28" xfId="0" applyFont="1" applyBorder="1" applyAlignment="1" quotePrefix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 quotePrefix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 applyProtection="1">
      <alignment vertical="center"/>
      <protection/>
    </xf>
    <xf numFmtId="0" fontId="3" fillId="33" borderId="26" xfId="0" applyFont="1" applyFill="1" applyBorder="1" applyAlignment="1" quotePrefix="1">
      <alignment horizontal="center" vertical="center" wrapText="1"/>
    </xf>
    <xf numFmtId="0" fontId="3" fillId="33" borderId="27" xfId="0" applyFont="1" applyFill="1" applyBorder="1" applyAlignment="1" quotePrefix="1">
      <alignment horizontal="center" vertical="center" wrapText="1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wrapText="1"/>
    </xf>
    <xf numFmtId="0" fontId="6" fillId="33" borderId="27" xfId="0" applyFont="1" applyFill="1" applyBorder="1" applyAlignment="1">
      <alignment horizontal="center" wrapText="1"/>
    </xf>
    <xf numFmtId="0" fontId="6" fillId="33" borderId="28" xfId="0" applyFont="1" applyFill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0" fontId="7" fillId="0" borderId="17" xfId="62" applyNumberFormat="1" applyFont="1" applyBorder="1" applyAlignment="1" applyProtection="1">
      <alignment horizontal="right" vertical="center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6" fillId="0" borderId="0" xfId="0" applyFont="1" applyAlignment="1" quotePrefix="1">
      <alignment horizontal="center" vertical="top"/>
    </xf>
    <xf numFmtId="0" fontId="23" fillId="0" borderId="0" xfId="0" applyFont="1" applyAlignment="1" applyProtection="1">
      <alignment vertical="top" wrapText="1"/>
      <protection/>
    </xf>
    <xf numFmtId="0" fontId="4" fillId="0" borderId="18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left" vertical="center"/>
      <protection locked="0"/>
    </xf>
    <xf numFmtId="0" fontId="6" fillId="0" borderId="35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 applyProtection="1">
      <alignment vertical="center"/>
      <protection locked="0"/>
    </xf>
    <xf numFmtId="37" fontId="15" fillId="0" borderId="0" xfId="42" applyNumberFormat="1" applyFont="1" applyFill="1" applyBorder="1" applyAlignment="1" applyProtection="1">
      <alignment horizontal="right" vertical="center"/>
      <protection/>
    </xf>
    <xf numFmtId="0" fontId="105" fillId="38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top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15" fillId="0" borderId="18" xfId="0" applyFont="1" applyBorder="1" applyAlignment="1" applyProtection="1">
      <alignment vertical="center"/>
      <protection/>
    </xf>
    <xf numFmtId="14" fontId="8" fillId="0" borderId="0" xfId="42" applyNumberFormat="1" applyFont="1" applyFill="1" applyBorder="1" applyAlignment="1" applyProtection="1">
      <alignment horizontal="center" vertical="center"/>
      <protection/>
    </xf>
    <xf numFmtId="10" fontId="106" fillId="0" borderId="17" xfId="62" applyNumberFormat="1" applyFont="1" applyBorder="1" applyAlignment="1" applyProtection="1">
      <alignment horizontal="center" vertical="center"/>
      <protection/>
    </xf>
    <xf numFmtId="10" fontId="106" fillId="0" borderId="18" xfId="62" applyNumberFormat="1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10" fontId="7" fillId="0" borderId="18" xfId="62" applyNumberFormat="1" applyFont="1" applyBorder="1" applyAlignment="1" applyProtection="1">
      <alignment horizontal="right" vertical="center"/>
      <protection locked="0"/>
    </xf>
    <xf numFmtId="10" fontId="7" fillId="0" borderId="19" xfId="62" applyNumberFormat="1" applyFont="1" applyBorder="1" applyAlignment="1" applyProtection="1">
      <alignment horizontal="right" vertical="center"/>
      <protection locked="0"/>
    </xf>
    <xf numFmtId="14" fontId="9" fillId="0" borderId="0" xfId="0" applyNumberFormat="1" applyFont="1" applyAlignment="1" applyProtection="1">
      <alignment horizontal="right"/>
      <protection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4" fontId="100" fillId="0" borderId="0" xfId="59" applyNumberFormat="1" applyFont="1" applyFill="1" applyBorder="1" applyAlignment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4" fillId="0" borderId="39" xfId="0" applyFont="1" applyBorder="1" applyAlignment="1">
      <alignment horizontal="center" vertical="center"/>
    </xf>
    <xf numFmtId="10" fontId="7" fillId="0" borderId="20" xfId="62" applyNumberFormat="1" applyFont="1" applyBorder="1" applyAlignment="1" applyProtection="1">
      <alignment horizontal="center" vertical="center"/>
      <protection locked="0"/>
    </xf>
    <xf numFmtId="10" fontId="7" fillId="0" borderId="21" xfId="62" applyNumberFormat="1" applyFont="1" applyBorder="1" applyAlignment="1" applyProtection="1">
      <alignment horizontal="center" vertical="center"/>
      <protection locked="0"/>
    </xf>
    <xf numFmtId="10" fontId="7" fillId="0" borderId="22" xfId="62" applyNumberFormat="1" applyFont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192" fontId="7" fillId="0" borderId="24" xfId="0" applyNumberFormat="1" applyFont="1" applyFill="1" applyBorder="1" applyAlignment="1" applyProtection="1">
      <alignment horizontal="center" vertical="center"/>
      <protection/>
    </xf>
    <xf numFmtId="192" fontId="7" fillId="0" borderId="25" xfId="0" applyNumberFormat="1" applyFont="1" applyFill="1" applyBorder="1" applyAlignment="1" applyProtection="1">
      <alignment horizontal="center" vertical="center"/>
      <protection/>
    </xf>
    <xf numFmtId="10" fontId="7" fillId="0" borderId="17" xfId="42" applyNumberFormat="1" applyFont="1" applyBorder="1" applyAlignment="1" applyProtection="1">
      <alignment horizontal="center" vertical="center"/>
      <protection locked="0"/>
    </xf>
    <xf numFmtId="0" fontId="7" fillId="0" borderId="18" xfId="42" applyNumberFormat="1" applyFont="1" applyBorder="1" applyAlignment="1" applyProtection="1">
      <alignment horizontal="center" vertical="center"/>
      <protection locked="0"/>
    </xf>
    <xf numFmtId="0" fontId="7" fillId="0" borderId="19" xfId="42" applyNumberFormat="1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center" vertical="center"/>
      <protection/>
    </xf>
    <xf numFmtId="44" fontId="7" fillId="0" borderId="40" xfId="45" applyFont="1" applyBorder="1" applyAlignment="1" applyProtection="1">
      <alignment horizontal="left" vertical="center"/>
      <protection locked="0"/>
    </xf>
    <xf numFmtId="44" fontId="7" fillId="0" borderId="41" xfId="45" applyFont="1" applyBorder="1" applyAlignment="1" applyProtection="1">
      <alignment horizontal="left" vertical="center"/>
      <protection locked="0"/>
    </xf>
    <xf numFmtId="44" fontId="7" fillId="0" borderId="42" xfId="45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>
      <alignment horizontal="center" vertical="center"/>
    </xf>
    <xf numFmtId="10" fontId="7" fillId="0" borderId="20" xfId="42" applyNumberFormat="1" applyFont="1" applyBorder="1" applyAlignment="1" applyProtection="1">
      <alignment horizontal="center" vertical="center"/>
      <protection locked="0"/>
    </xf>
    <xf numFmtId="0" fontId="7" fillId="0" borderId="21" xfId="42" applyNumberFormat="1" applyFont="1" applyBorder="1" applyAlignment="1" applyProtection="1">
      <alignment horizontal="center" vertical="center"/>
      <protection locked="0"/>
    </xf>
    <xf numFmtId="0" fontId="7" fillId="0" borderId="22" xfId="42" applyNumberFormat="1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/>
      <protection/>
    </xf>
    <xf numFmtId="0" fontId="105" fillId="38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8" fillId="0" borderId="18" xfId="0" applyFont="1" applyBorder="1" applyAlignment="1">
      <alignment horizontal="center" vertical="center"/>
    </xf>
    <xf numFmtId="14" fontId="48" fillId="0" borderId="18" xfId="0" applyNumberFormat="1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4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Extra Compensation for AY 2004 A-G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14">
    <dxf>
      <fill>
        <patternFill>
          <bgColor rgb="FFFF0000"/>
        </patternFill>
      </fill>
    </dxf>
    <dxf>
      <font>
        <b/>
        <i val="0"/>
        <u val="double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u val="double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zoomScale="160" zoomScaleNormal="160" workbookViewId="0" topLeftCell="A1">
      <selection activeCell="D2" sqref="D2"/>
    </sheetView>
  </sheetViews>
  <sheetFormatPr defaultColWidth="9.140625" defaultRowHeight="12.75"/>
  <cols>
    <col min="1" max="1" width="3.7109375" style="70" customWidth="1"/>
    <col min="2" max="10" width="9.140625" style="1" customWidth="1"/>
    <col min="11" max="11" width="4.28125" style="1" customWidth="1"/>
    <col min="12" max="16384" width="9.140625" style="1" customWidth="1"/>
  </cols>
  <sheetData>
    <row r="1" spans="2:12" ht="14.25">
      <c r="B1" s="170" t="s">
        <v>95</v>
      </c>
      <c r="C1" s="170"/>
      <c r="D1" s="170"/>
      <c r="E1" s="170"/>
      <c r="F1" s="170"/>
      <c r="G1" s="170"/>
      <c r="H1" s="170"/>
      <c r="I1" s="170"/>
      <c r="J1" s="170"/>
      <c r="K1" s="71"/>
      <c r="L1" s="71"/>
    </row>
    <row r="2" ht="9.75" customHeight="1"/>
    <row r="3" ht="8.25" customHeight="1"/>
    <row r="4" spans="1:2" ht="12.75">
      <c r="A4" s="70" t="s">
        <v>0</v>
      </c>
      <c r="B4" s="1" t="s">
        <v>96</v>
      </c>
    </row>
    <row r="5" spans="2:10" ht="12.75" customHeight="1">
      <c r="B5" s="72" t="s">
        <v>69</v>
      </c>
      <c r="J5" s="72"/>
    </row>
    <row r="6" ht="3" customHeight="1"/>
    <row r="7" spans="1:2" ht="12.75">
      <c r="A7" s="70" t="s">
        <v>1</v>
      </c>
      <c r="B7" s="1" t="s">
        <v>97</v>
      </c>
    </row>
    <row r="8" ht="3" customHeight="1"/>
    <row r="9" spans="1:2" ht="12.75">
      <c r="A9" s="70" t="s">
        <v>2</v>
      </c>
      <c r="B9" s="73" t="s">
        <v>44</v>
      </c>
    </row>
    <row r="10" spans="1:2" s="76" customFormat="1" ht="12.75">
      <c r="A10" s="74"/>
      <c r="B10" s="76" t="s">
        <v>122</v>
      </c>
    </row>
    <row r="11" spans="1:14" s="76" customFormat="1" ht="12.75">
      <c r="A11" s="74"/>
      <c r="B11" s="117" t="s">
        <v>147</v>
      </c>
      <c r="F11" s="118"/>
      <c r="G11" s="119"/>
      <c r="H11" s="118"/>
      <c r="I11" s="118"/>
      <c r="J11" s="118"/>
      <c r="K11" s="118"/>
      <c r="L11" s="118"/>
      <c r="M11" s="118"/>
      <c r="N11" s="118"/>
    </row>
    <row r="12" ht="3" customHeight="1"/>
    <row r="13" spans="1:2" s="76" customFormat="1" ht="12.75">
      <c r="A13" s="74" t="s">
        <v>3</v>
      </c>
      <c r="B13" s="75" t="s">
        <v>82</v>
      </c>
    </row>
    <row r="14" ht="3" customHeight="1"/>
    <row r="15" spans="1:2" ht="12.75">
      <c r="A15" s="70" t="s">
        <v>4</v>
      </c>
      <c r="B15" s="1" t="s">
        <v>45</v>
      </c>
    </row>
    <row r="16" ht="12.75">
      <c r="B16" s="1" t="s">
        <v>134</v>
      </c>
    </row>
    <row r="17" ht="12.75">
      <c r="B17" s="1" t="s">
        <v>146</v>
      </c>
    </row>
    <row r="18" ht="3" customHeight="1"/>
    <row r="19" spans="1:2" ht="12.75">
      <c r="A19" s="70" t="s">
        <v>5</v>
      </c>
      <c r="B19" s="1" t="s">
        <v>50</v>
      </c>
    </row>
    <row r="20" ht="12.75">
      <c r="B20" s="1" t="s">
        <v>83</v>
      </c>
    </row>
    <row r="21" ht="12.75">
      <c r="B21" s="1" t="s">
        <v>51</v>
      </c>
    </row>
    <row r="22" ht="3" customHeight="1"/>
    <row r="23" spans="1:2" ht="12.75">
      <c r="A23" s="70" t="s">
        <v>21</v>
      </c>
      <c r="B23" s="1" t="s">
        <v>71</v>
      </c>
    </row>
    <row r="24" ht="12.75">
      <c r="B24" s="72" t="s">
        <v>148</v>
      </c>
    </row>
    <row r="25" ht="12.75">
      <c r="B25" s="72" t="s">
        <v>84</v>
      </c>
    </row>
    <row r="26" ht="12.75">
      <c r="B26" s="1" t="s">
        <v>70</v>
      </c>
    </row>
    <row r="27" ht="12.75">
      <c r="B27" s="1" t="s">
        <v>72</v>
      </c>
    </row>
    <row r="28" ht="12.75">
      <c r="B28" s="69" t="s">
        <v>85</v>
      </c>
    </row>
    <row r="29" ht="7.5" customHeight="1">
      <c r="B29" s="72"/>
    </row>
    <row r="30" spans="1:11" ht="12.75">
      <c r="A30" s="70" t="s">
        <v>31</v>
      </c>
      <c r="B30" s="77" t="s">
        <v>86</v>
      </c>
      <c r="C30" s="76"/>
      <c r="D30" s="76"/>
      <c r="E30" s="76"/>
      <c r="F30" s="76"/>
      <c r="G30" s="76"/>
      <c r="H30" s="76"/>
      <c r="I30" s="76"/>
      <c r="J30" s="76"/>
      <c r="K30" s="76"/>
    </row>
    <row r="31" spans="2:11" ht="14.25" customHeight="1">
      <c r="B31" s="68" t="s">
        <v>135</v>
      </c>
      <c r="C31" s="76"/>
      <c r="D31" s="76"/>
      <c r="E31" s="76"/>
      <c r="F31" s="76"/>
      <c r="G31" s="76"/>
      <c r="H31" s="76"/>
      <c r="I31" s="76"/>
      <c r="J31" s="76"/>
      <c r="K31" s="76"/>
    </row>
    <row r="32" spans="2:11" ht="14.25" customHeight="1">
      <c r="B32" s="68" t="s">
        <v>140</v>
      </c>
      <c r="C32" s="76"/>
      <c r="D32" s="76"/>
      <c r="E32" s="76"/>
      <c r="F32" s="76"/>
      <c r="G32" s="76"/>
      <c r="H32" s="76"/>
      <c r="I32" s="76"/>
      <c r="J32" s="76"/>
      <c r="K32" s="76"/>
    </row>
    <row r="33" spans="2:11" ht="14.25" customHeight="1">
      <c r="B33" s="68" t="s">
        <v>150</v>
      </c>
      <c r="C33" s="76"/>
      <c r="D33" s="76"/>
      <c r="E33" s="76"/>
      <c r="F33" s="76"/>
      <c r="G33" s="76"/>
      <c r="H33" s="76"/>
      <c r="I33" s="76"/>
      <c r="J33" s="76"/>
      <c r="K33" s="76"/>
    </row>
    <row r="34" ht="14.25" customHeight="1">
      <c r="B34" s="78" t="s">
        <v>127</v>
      </c>
    </row>
    <row r="35" spans="2:3" ht="14.25" customHeight="1">
      <c r="B35" s="78" t="s">
        <v>128</v>
      </c>
      <c r="C35" s="69"/>
    </row>
    <row r="36" ht="6" customHeight="1">
      <c r="B36" s="78"/>
    </row>
    <row r="37" spans="1:10" s="76" customFormat="1" ht="15">
      <c r="A37" s="70" t="s">
        <v>52</v>
      </c>
      <c r="B37" s="68" t="s">
        <v>87</v>
      </c>
      <c r="C37" s="75"/>
      <c r="D37" s="75"/>
      <c r="E37" s="75"/>
      <c r="F37" s="75"/>
      <c r="G37" s="75"/>
      <c r="H37" s="80"/>
      <c r="I37" s="75"/>
      <c r="J37" s="75"/>
    </row>
    <row r="38" spans="1:11" ht="15" customHeight="1">
      <c r="A38" s="1"/>
      <c r="B38" s="69" t="s">
        <v>98</v>
      </c>
      <c r="C38" s="69"/>
      <c r="D38" s="69"/>
      <c r="E38" s="69"/>
      <c r="F38" s="69"/>
      <c r="G38" s="69"/>
      <c r="H38" s="75"/>
      <c r="I38" s="75"/>
      <c r="J38" s="75"/>
      <c r="K38" s="76"/>
    </row>
    <row r="39" spans="1:11" ht="15" customHeight="1">
      <c r="A39" s="1"/>
      <c r="B39" s="1" t="s">
        <v>129</v>
      </c>
      <c r="C39" s="69"/>
      <c r="D39" s="69"/>
      <c r="E39" s="69"/>
      <c r="F39" s="69"/>
      <c r="G39" s="69"/>
      <c r="H39" s="75"/>
      <c r="I39" s="75"/>
      <c r="J39" s="75"/>
      <c r="K39" s="76"/>
    </row>
    <row r="40" spans="1:11" ht="15" customHeight="1">
      <c r="A40" s="1"/>
      <c r="B40" s="69" t="s">
        <v>99</v>
      </c>
      <c r="C40" s="69"/>
      <c r="D40" s="69"/>
      <c r="E40" s="69"/>
      <c r="F40" s="69"/>
      <c r="G40" s="69"/>
      <c r="H40" s="80"/>
      <c r="I40" s="75"/>
      <c r="J40" s="75"/>
      <c r="K40" s="76"/>
    </row>
    <row r="41" spans="1:11" ht="6" customHeight="1">
      <c r="A41" s="1"/>
      <c r="B41" s="69"/>
      <c r="C41" s="69"/>
      <c r="D41" s="69"/>
      <c r="E41" s="69"/>
      <c r="F41" s="69"/>
      <c r="G41" s="69"/>
      <c r="H41" s="80"/>
      <c r="I41" s="75"/>
      <c r="J41" s="75"/>
      <c r="K41" s="76"/>
    </row>
    <row r="42" spans="1:2" ht="14.25" customHeight="1">
      <c r="A42" s="70" t="s">
        <v>46</v>
      </c>
      <c r="B42" s="78" t="s">
        <v>136</v>
      </c>
    </row>
    <row r="43" ht="14.25" customHeight="1">
      <c r="B43" s="78" t="s">
        <v>88</v>
      </c>
    </row>
    <row r="44" spans="2:3" ht="14.25" customHeight="1">
      <c r="B44" s="79" t="s">
        <v>10</v>
      </c>
      <c r="C44" s="69" t="s">
        <v>100</v>
      </c>
    </row>
    <row r="45" spans="2:3" ht="14.25" customHeight="1">
      <c r="B45" s="79" t="s">
        <v>10</v>
      </c>
      <c r="C45" s="69" t="s">
        <v>101</v>
      </c>
    </row>
    <row r="46" spans="2:3" ht="14.25" customHeight="1">
      <c r="B46" s="79" t="s">
        <v>10</v>
      </c>
      <c r="C46" s="69" t="s">
        <v>89</v>
      </c>
    </row>
    <row r="47" spans="2:3" ht="14.25" customHeight="1">
      <c r="B47" s="79" t="s">
        <v>10</v>
      </c>
      <c r="C47" s="69" t="s">
        <v>90</v>
      </c>
    </row>
    <row r="48" spans="2:4" ht="14.25" customHeight="1">
      <c r="B48" s="79" t="s">
        <v>10</v>
      </c>
      <c r="C48" s="69" t="s">
        <v>91</v>
      </c>
      <c r="D48" s="69"/>
    </row>
    <row r="49" ht="6" customHeight="1">
      <c r="B49" s="72"/>
    </row>
    <row r="50" spans="1:2" ht="14.25" customHeight="1">
      <c r="A50" s="70" t="s">
        <v>53</v>
      </c>
      <c r="B50" s="78" t="s">
        <v>102</v>
      </c>
    </row>
    <row r="51" ht="14.25" customHeight="1">
      <c r="B51" s="78" t="s">
        <v>103</v>
      </c>
    </row>
    <row r="52" ht="6" customHeight="1">
      <c r="B52" s="72"/>
    </row>
    <row r="53" spans="1:2" ht="14.25" customHeight="1">
      <c r="A53" s="70" t="s">
        <v>54</v>
      </c>
      <c r="B53" s="69" t="s">
        <v>123</v>
      </c>
    </row>
    <row r="54" ht="6" customHeight="1">
      <c r="B54" s="72"/>
    </row>
    <row r="55" spans="1:2" s="120" customFormat="1" ht="409.5">
      <c r="A55" s="74" t="s">
        <v>92</v>
      </c>
      <c r="B55" s="78" t="s">
        <v>93</v>
      </c>
    </row>
    <row r="56" spans="1:5" s="75" customFormat="1" ht="409.5">
      <c r="A56" s="121"/>
      <c r="E56" s="120"/>
    </row>
    <row r="57" spans="2:10" ht="409.5">
      <c r="B57" s="81" t="s">
        <v>124</v>
      </c>
      <c r="C57" s="76"/>
      <c r="D57" s="76"/>
      <c r="E57" s="76"/>
      <c r="F57" s="76"/>
      <c r="G57" s="76"/>
      <c r="H57" s="76"/>
      <c r="I57" s="76"/>
      <c r="J57" s="76"/>
    </row>
    <row r="58" spans="3:10" ht="3" customHeight="1">
      <c r="C58" s="76"/>
      <c r="D58" s="76"/>
      <c r="E58" s="76"/>
      <c r="F58" s="76"/>
      <c r="G58" s="76"/>
      <c r="H58" s="76"/>
      <c r="I58" s="76"/>
      <c r="J58" s="76"/>
    </row>
    <row r="59" spans="2:10" ht="409.5">
      <c r="B59" s="1" t="s">
        <v>32</v>
      </c>
      <c r="C59" s="76"/>
      <c r="D59" s="76"/>
      <c r="E59" s="76"/>
      <c r="F59" s="76"/>
      <c r="G59" s="76"/>
      <c r="H59" s="76"/>
      <c r="I59" s="76"/>
      <c r="J59" s="76"/>
    </row>
    <row r="60" spans="2:10" ht="409.5">
      <c r="B60" s="1" t="s">
        <v>33</v>
      </c>
      <c r="C60" s="76"/>
      <c r="D60" s="76"/>
      <c r="E60" s="76"/>
      <c r="F60" s="76"/>
      <c r="G60" s="76"/>
      <c r="H60" s="76"/>
      <c r="I60" s="76"/>
      <c r="J60" s="76"/>
    </row>
    <row r="61" ht="3" customHeight="1"/>
    <row r="62" ht="3" customHeight="1"/>
    <row r="64" ht="14.25" customHeight="1"/>
    <row r="65" ht="3" customHeight="1"/>
    <row r="67" spans="1:2" ht="3" customHeight="1">
      <c r="A67" s="1"/>
      <c r="B67" s="82"/>
    </row>
    <row r="71" ht="4.5" customHeight="1"/>
    <row r="72" spans="1:2" ht="6" customHeight="1">
      <c r="A72" s="1"/>
      <c r="B72" s="83"/>
    </row>
    <row r="73" ht="12.75" customHeight="1">
      <c r="B73" s="84"/>
    </row>
    <row r="74" ht="3" customHeight="1">
      <c r="B74" s="85"/>
    </row>
    <row r="75" ht="409.5">
      <c r="B75" s="86"/>
    </row>
    <row r="76" ht="3" customHeight="1">
      <c r="B76" s="83"/>
    </row>
    <row r="77" ht="12" customHeight="1">
      <c r="B77" s="87"/>
    </row>
    <row r="78" ht="3" customHeight="1">
      <c r="B78" s="83"/>
    </row>
    <row r="79" spans="2:6" ht="12.75" customHeight="1">
      <c r="B79" s="88"/>
      <c r="C79" s="88"/>
      <c r="D79" s="88"/>
      <c r="E79" s="88"/>
      <c r="F79" s="88"/>
    </row>
    <row r="80" spans="2:6" ht="3" customHeight="1">
      <c r="B80" s="88"/>
      <c r="C80" s="88"/>
      <c r="D80" s="88"/>
      <c r="E80" s="88"/>
      <c r="F80" s="88"/>
    </row>
    <row r="81" spans="2:6" ht="12.75" customHeight="1">
      <c r="B81" s="88"/>
      <c r="C81" s="88"/>
      <c r="D81" s="88"/>
      <c r="E81" s="88"/>
      <c r="F81" s="88"/>
    </row>
    <row r="82" spans="2:6" ht="3" customHeight="1">
      <c r="B82" s="88"/>
      <c r="C82" s="88"/>
      <c r="D82" s="88"/>
      <c r="E82" s="88"/>
      <c r="F82" s="88"/>
    </row>
    <row r="83" spans="2:6" ht="12" customHeight="1">
      <c r="B83" s="88"/>
      <c r="C83" s="88"/>
      <c r="D83" s="88"/>
      <c r="E83" s="88"/>
      <c r="F83" s="88"/>
    </row>
    <row r="84" spans="2:6" ht="3" customHeight="1">
      <c r="B84" s="88"/>
      <c r="C84" s="88"/>
      <c r="D84" s="88"/>
      <c r="E84" s="88"/>
      <c r="F84" s="88"/>
    </row>
    <row r="85" spans="2:6" ht="12.75" customHeight="1">
      <c r="B85" s="88"/>
      <c r="C85" s="88"/>
      <c r="D85" s="88"/>
      <c r="E85" s="88"/>
      <c r="F85" s="89"/>
    </row>
    <row r="86" spans="2:6" ht="3" customHeight="1">
      <c r="B86" s="88"/>
      <c r="C86" s="88"/>
      <c r="D86" s="88"/>
      <c r="E86" s="88"/>
      <c r="F86" s="88"/>
    </row>
    <row r="87" spans="2:6" ht="12.75" customHeight="1">
      <c r="B87" s="88"/>
      <c r="C87" s="88"/>
      <c r="D87" s="88"/>
      <c r="E87" s="88"/>
      <c r="F87" s="88"/>
    </row>
    <row r="88" spans="2:6" ht="3" customHeight="1">
      <c r="B88" s="88"/>
      <c r="C88" s="88"/>
      <c r="D88" s="88"/>
      <c r="E88" s="88"/>
      <c r="F88" s="88"/>
    </row>
    <row r="89" spans="2:9" ht="12.75" customHeight="1">
      <c r="B89" s="88"/>
      <c r="C89" s="88"/>
      <c r="D89" s="88"/>
      <c r="E89" s="88"/>
      <c r="F89" s="88"/>
      <c r="G89" s="90"/>
      <c r="H89" s="90"/>
      <c r="I89" s="90"/>
    </row>
    <row r="90" spans="2:6" ht="3" customHeight="1">
      <c r="B90" s="88"/>
      <c r="C90" s="88"/>
      <c r="D90" s="88"/>
      <c r="E90" s="88"/>
      <c r="F90" s="88"/>
    </row>
    <row r="91" spans="2:6" ht="12.75" customHeight="1">
      <c r="B91" s="88"/>
      <c r="C91" s="88"/>
      <c r="D91" s="88"/>
      <c r="E91" s="88"/>
      <c r="F91" s="88"/>
    </row>
    <row r="92" spans="2:6" ht="3" customHeight="1">
      <c r="B92" s="88"/>
      <c r="C92" s="88"/>
      <c r="D92" s="88"/>
      <c r="E92" s="88"/>
      <c r="F92" s="88"/>
    </row>
    <row r="93" spans="2:6" ht="3" customHeight="1">
      <c r="B93" s="88"/>
      <c r="C93" s="88"/>
      <c r="D93" s="88"/>
      <c r="E93" s="88"/>
      <c r="F93" s="88"/>
    </row>
    <row r="94" spans="2:6" ht="3" customHeight="1">
      <c r="B94" s="88"/>
      <c r="C94" s="88"/>
      <c r="D94" s="88"/>
      <c r="E94" s="88"/>
      <c r="F94" s="88"/>
    </row>
    <row r="95" spans="2:6" ht="3" customHeight="1">
      <c r="B95" s="88"/>
      <c r="C95" s="88"/>
      <c r="D95" s="88"/>
      <c r="E95" s="88"/>
      <c r="F95" s="88"/>
    </row>
    <row r="103" ht="3" customHeight="1"/>
    <row r="105" ht="409.5">
      <c r="L105" s="59"/>
    </row>
  </sheetData>
  <sheetProtection password="C29F" sheet="1"/>
  <mergeCells count="1">
    <mergeCell ref="B1:J1"/>
  </mergeCells>
  <printOptions/>
  <pageMargins left="0.7" right="0.7" top="0.75" bottom="0.75" header="0.3" footer="0.3"/>
  <pageSetup horizontalDpi="600" verticalDpi="600" orientation="portrait" r:id="rId1"/>
  <headerFooter>
    <oddFooter>&amp;REXC LVS Instructions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56"/>
  <sheetViews>
    <sheetView showGridLines="0" tabSelected="1" zoomScalePageLayoutView="0" workbookViewId="0" topLeftCell="A1">
      <selection activeCell="M3" sqref="M3:N3"/>
    </sheetView>
  </sheetViews>
  <sheetFormatPr defaultColWidth="9.140625" defaultRowHeight="12.75"/>
  <cols>
    <col min="1" max="1" width="1.1484375" style="0" customWidth="1"/>
    <col min="2" max="2" width="2.7109375" style="0" customWidth="1"/>
    <col min="3" max="3" width="19.140625" style="0" customWidth="1"/>
    <col min="4" max="4" width="9.28125" style="0" customWidth="1"/>
    <col min="5" max="5" width="15.7109375" style="0" customWidth="1"/>
    <col min="6" max="6" width="4.8515625" style="0" bestFit="1" customWidth="1"/>
    <col min="7" max="7" width="9.7109375" style="0" customWidth="1"/>
    <col min="8" max="9" width="10.421875" style="0" bestFit="1" customWidth="1"/>
    <col min="10" max="10" width="12.421875" style="0" bestFit="1" customWidth="1"/>
    <col min="11" max="11" width="11.28125" style="0" customWidth="1"/>
    <col min="12" max="12" width="0.85546875" style="0" customWidth="1"/>
    <col min="13" max="26" width="8.8515625" style="0" customWidth="1"/>
    <col min="27" max="28" width="10.28125" style="0" customWidth="1"/>
  </cols>
  <sheetData>
    <row r="1" ht="6" customHeight="1"/>
    <row r="2" spans="3:28" ht="36" customHeight="1">
      <c r="C2" s="126" t="s">
        <v>112</v>
      </c>
      <c r="D2" s="174"/>
      <c r="E2" s="175"/>
      <c r="G2" s="172" t="s">
        <v>130</v>
      </c>
      <c r="H2" s="173"/>
      <c r="J2" s="182" t="s">
        <v>143</v>
      </c>
      <c r="K2" s="182"/>
      <c r="M2" s="147"/>
      <c r="N2" s="148" t="str">
        <f>Lookup!A3</f>
        <v>Pre-Fall Break</v>
      </c>
      <c r="O2" s="145"/>
      <c r="P2" s="146" t="str">
        <f>Lookup!A4</f>
        <v>Fall Break</v>
      </c>
      <c r="Q2" s="143"/>
      <c r="R2" s="144" t="str">
        <f>Lookup!A5</f>
        <v>Spring Break</v>
      </c>
      <c r="S2" s="142"/>
      <c r="T2" s="165" t="str">
        <f>Lookup!A6</f>
        <v>Pre-Summer Break</v>
      </c>
      <c r="U2" s="141"/>
      <c r="V2" s="164" t="str">
        <f>Lookup!A7</f>
        <v>Summer Break - May</v>
      </c>
      <c r="W2" s="160"/>
      <c r="X2" s="161" t="str">
        <f>Lookup!A8</f>
        <v>Summer Break - June</v>
      </c>
      <c r="Y2" s="149"/>
      <c r="Z2" s="162" t="str">
        <f>Lookup!A9</f>
        <v>Summer Break - July</v>
      </c>
      <c r="AA2" s="150"/>
      <c r="AB2" s="163" t="str">
        <f>Lookup!A10</f>
        <v>Summer Break - August</v>
      </c>
    </row>
    <row r="3" spans="3:28" ht="15">
      <c r="C3" s="99" t="s">
        <v>106</v>
      </c>
      <c r="D3" s="174"/>
      <c r="E3" s="175"/>
      <c r="G3" s="136" t="s">
        <v>60</v>
      </c>
      <c r="H3" s="137" t="s">
        <v>121</v>
      </c>
      <c r="I3" s="135"/>
      <c r="J3" s="105"/>
      <c r="K3" s="94"/>
      <c r="L3" s="105" t="s">
        <v>107</v>
      </c>
      <c r="M3" s="178" t="str">
        <f>VLOOKUP(N2,EXCperiodtable,2,0)</f>
        <v>8/15/23-8/20/23</v>
      </c>
      <c r="N3" s="179"/>
      <c r="O3" s="178" t="str">
        <f>VLOOKUP(P2,EXCperiodtable,2,0)</f>
        <v>12/10/23-1/7/24</v>
      </c>
      <c r="P3" s="179"/>
      <c r="Q3" s="178" t="str">
        <f>VLOOKUP(R2,EXCperiodtable,2,0)</f>
        <v>3/11/24-3/27/24</v>
      </c>
      <c r="R3" s="179"/>
      <c r="S3" s="178" t="str">
        <f>VLOOKUP(T2,EXCperiodtable,2,0)</f>
        <v>4/29/24-5/5/24</v>
      </c>
      <c r="T3" s="179"/>
      <c r="U3" s="178" t="str">
        <f>VLOOKUP(V2,EXCperiodtable,2,0)</f>
        <v>5/6/24-5/31/24</v>
      </c>
      <c r="V3" s="183"/>
      <c r="W3" s="178" t="str">
        <f>VLOOKUP(X2,EXCperiodtable,2,0)</f>
        <v>6/1/24-6/30/24</v>
      </c>
      <c r="X3" s="179"/>
      <c r="Y3" s="178" t="str">
        <f>VLOOKUP(Z2,EXCperiodtable,2,0)</f>
        <v>7/1/24-7/31/24</v>
      </c>
      <c r="Z3" s="179"/>
      <c r="AA3" s="178" t="str">
        <f>VLOOKUP(AB2,EXCperiodtable,2,0)</f>
        <v>8/1/24-8/14/24</v>
      </c>
      <c r="AB3" s="179"/>
    </row>
    <row r="4" spans="3:28" ht="15.75">
      <c r="C4" s="99" t="s">
        <v>119</v>
      </c>
      <c r="D4" s="176"/>
      <c r="E4" s="177"/>
      <c r="G4" s="115"/>
      <c r="H4" s="116">
        <f>(G4/560)</f>
        <v>0</v>
      </c>
      <c r="I4" s="129"/>
      <c r="J4" s="95"/>
      <c r="K4" s="92"/>
      <c r="L4" s="95" t="s">
        <v>108</v>
      </c>
      <c r="M4" s="180">
        <f>VLOOKUP(N2,EXCperiodtable,5,0)</f>
        <v>45199</v>
      </c>
      <c r="N4" s="181"/>
      <c r="O4" s="180">
        <f>VLOOKUP(P2,EXCperiodtable,5,0)</f>
        <v>45328</v>
      </c>
      <c r="P4" s="181"/>
      <c r="Q4" s="180">
        <f>VLOOKUP(R2,EXCperiodtable,5,0)</f>
        <v>45398</v>
      </c>
      <c r="R4" s="181"/>
      <c r="S4" s="180">
        <f>VLOOKUP(T2,EXCperiodtable,5,0)</f>
        <v>45447</v>
      </c>
      <c r="T4" s="181"/>
      <c r="U4" s="180">
        <f>VLOOKUP(V2,EXCperiodtable,5,0)</f>
        <v>45473</v>
      </c>
      <c r="V4" s="181"/>
      <c r="W4" s="180">
        <f>VLOOKUP(X2,EXCperiodtable,5,0)</f>
        <v>45504</v>
      </c>
      <c r="X4" s="181"/>
      <c r="Y4" s="180">
        <f>VLOOKUP(Z2,EXCperiodtable,5,0)</f>
        <v>45535</v>
      </c>
      <c r="Z4" s="181"/>
      <c r="AA4" s="180">
        <f>VLOOKUP(AB2,EXCperiodtable,5,0)</f>
        <v>45548</v>
      </c>
      <c r="AB4" s="181"/>
    </row>
    <row r="5" spans="10:28" ht="13.5" thickBot="1">
      <c r="J5" s="57"/>
      <c r="L5" s="57" t="s">
        <v>113</v>
      </c>
      <c r="M5" s="155">
        <f>VLOOKUP(N2,EXCperiodtable,4,0)</f>
        <v>40</v>
      </c>
      <c r="N5" s="156">
        <f>VLOOKUP(N2,EXCperiodtable,3,0)</f>
        <v>0.07142857142857142</v>
      </c>
      <c r="O5" s="155">
        <f>VLOOKUP(P2,EXCperiodtable,4,0)</f>
        <v>140</v>
      </c>
      <c r="P5" s="156">
        <f>VLOOKUP(P2,EXCperiodtable,3,0)</f>
        <v>0.25</v>
      </c>
      <c r="Q5" s="155">
        <f>VLOOKUP(R2,EXCperiodtable,4,0)</f>
        <v>50</v>
      </c>
      <c r="R5" s="156">
        <f>VLOOKUP(R2,EXCperiodtable,3,0)</f>
        <v>0.08928571428571429</v>
      </c>
      <c r="S5" s="155">
        <f>VLOOKUP(T2,EXCperiodtable,4,0)</f>
        <v>50</v>
      </c>
      <c r="T5" s="156">
        <f>VLOOKUP(T2,EXCperiodtable,3,0)</f>
        <v>0.08928571428571429</v>
      </c>
      <c r="U5" s="155">
        <f>VLOOKUP(V2,EXCperiodtable,4,0)</f>
        <v>190</v>
      </c>
      <c r="V5" s="156">
        <f>VLOOKUP(V2,EXCperiodtable,3,0)</f>
        <v>0.3392857142857143</v>
      </c>
      <c r="W5" s="155">
        <f>VLOOKUP(X2,EXCperiodtable,4,0)</f>
        <v>190</v>
      </c>
      <c r="X5" s="156">
        <f>VLOOKUP(X2,EXCperiodtable,3,0)</f>
        <v>0.3392857142857143</v>
      </c>
      <c r="Y5" s="155">
        <f>VLOOKUP(Z2,EXCperiodtable,4,0)</f>
        <v>220</v>
      </c>
      <c r="Z5" s="156">
        <f>VLOOKUP(Z2,EXCperiodtable,3,0)</f>
        <v>0.39285714285714285</v>
      </c>
      <c r="AA5" s="155">
        <f>VLOOKUP(AB2,EXCperiodtable,4,0)</f>
        <v>100</v>
      </c>
      <c r="AB5" s="157">
        <f>VLOOKUP(AB2,EXCperiodtable,3,0)</f>
        <v>0.17857142857142858</v>
      </c>
    </row>
    <row r="6" spans="3:28" ht="44.25" customHeight="1" thickBot="1" thickTop="1">
      <c r="C6" s="100" t="s">
        <v>30</v>
      </c>
      <c r="D6" s="100" t="s">
        <v>109</v>
      </c>
      <c r="E6" s="100" t="s">
        <v>110</v>
      </c>
      <c r="F6" s="100" t="s">
        <v>111</v>
      </c>
      <c r="G6" s="100" t="s">
        <v>27</v>
      </c>
      <c r="H6" s="101" t="s">
        <v>125</v>
      </c>
      <c r="I6" s="101" t="s">
        <v>126</v>
      </c>
      <c r="J6" s="101" t="s">
        <v>117</v>
      </c>
      <c r="K6" s="96" t="s">
        <v>120</v>
      </c>
      <c r="L6" s="111"/>
      <c r="M6" s="139" t="s">
        <v>133</v>
      </c>
      <c r="N6" s="138" t="s">
        <v>132</v>
      </c>
      <c r="O6" s="139" t="s">
        <v>133</v>
      </c>
      <c r="P6" s="138" t="s">
        <v>132</v>
      </c>
      <c r="Q6" s="139" t="s">
        <v>133</v>
      </c>
      <c r="R6" s="138" t="s">
        <v>132</v>
      </c>
      <c r="S6" s="139" t="s">
        <v>133</v>
      </c>
      <c r="T6" s="138" t="s">
        <v>132</v>
      </c>
      <c r="U6" s="139" t="s">
        <v>133</v>
      </c>
      <c r="V6" s="138" t="s">
        <v>132</v>
      </c>
      <c r="W6" s="139" t="s">
        <v>133</v>
      </c>
      <c r="X6" s="138" t="s">
        <v>132</v>
      </c>
      <c r="Y6" s="139" t="s">
        <v>133</v>
      </c>
      <c r="Z6" s="138" t="s">
        <v>132</v>
      </c>
      <c r="AA6" s="139" t="s">
        <v>133</v>
      </c>
      <c r="AB6" s="139" t="s">
        <v>132</v>
      </c>
    </row>
    <row r="7" spans="2:28" ht="15" thickTop="1">
      <c r="B7" s="124">
        <v>1</v>
      </c>
      <c r="C7" s="125"/>
      <c r="D7" s="113"/>
      <c r="E7" s="108"/>
      <c r="F7" s="108"/>
      <c r="G7" s="109"/>
      <c r="H7" s="154"/>
      <c r="I7" s="154"/>
      <c r="J7" s="110"/>
      <c r="K7" s="102">
        <f aca="true" t="shared" si="0" ref="K7:K15">J7/7</f>
        <v>0</v>
      </c>
      <c r="L7" s="114"/>
      <c r="M7" s="131"/>
      <c r="N7" s="112">
        <f>IF(M7&lt;&gt;"",(M7/560),"")</f>
      </c>
      <c r="O7" s="131"/>
      <c r="P7" s="112">
        <f>IF(O7&lt;&gt;"",(O7/560),"")</f>
      </c>
      <c r="Q7" s="131"/>
      <c r="R7" s="112">
        <f aca="true" t="shared" si="1" ref="R7:R22">IF(Q7&lt;&gt;"",(Q7/560),"")</f>
      </c>
      <c r="S7" s="131"/>
      <c r="T7" s="112">
        <f aca="true" t="shared" si="2" ref="T7:T22">IF(S7&lt;&gt;"",(S7/560),"")</f>
      </c>
      <c r="U7" s="131"/>
      <c r="V7" s="112">
        <f aca="true" t="shared" si="3" ref="V7:V22">IF(U7&lt;&gt;"",(U7/560),"")</f>
      </c>
      <c r="W7" s="131"/>
      <c r="X7" s="112">
        <f aca="true" t="shared" si="4" ref="X7:X22">IF(W7&lt;&gt;"",(W7/560),"")</f>
      </c>
      <c r="Y7" s="131"/>
      <c r="Z7" s="112">
        <f aca="true" t="shared" si="5" ref="Z7:Z22">IF(Y7&lt;&gt;"",(Y7/560),"")</f>
      </c>
      <c r="AA7" s="131"/>
      <c r="AB7" s="112">
        <f aca="true" t="shared" si="6" ref="AB7:AB22">IF(AA7&lt;&gt;"",(AA7/560),"")</f>
      </c>
    </row>
    <row r="8" spans="2:28" ht="14.25">
      <c r="B8" s="124">
        <v>2</v>
      </c>
      <c r="C8" s="123"/>
      <c r="D8" s="113"/>
      <c r="E8" s="108"/>
      <c r="F8" s="108"/>
      <c r="G8" s="109"/>
      <c r="H8" s="154"/>
      <c r="I8" s="154"/>
      <c r="J8" s="110"/>
      <c r="K8" s="102">
        <f t="shared" si="0"/>
        <v>0</v>
      </c>
      <c r="L8" s="114"/>
      <c r="M8" s="131"/>
      <c r="N8" s="112">
        <f aca="true" t="shared" si="7" ref="N8:P22">IF(M8&lt;&gt;"",(M8/560),"")</f>
      </c>
      <c r="O8" s="131"/>
      <c r="P8" s="112">
        <f t="shared" si="7"/>
      </c>
      <c r="Q8" s="131"/>
      <c r="R8" s="112">
        <f t="shared" si="1"/>
      </c>
      <c r="S8" s="131"/>
      <c r="T8" s="112">
        <f t="shared" si="2"/>
      </c>
      <c r="U8" s="131"/>
      <c r="V8" s="112">
        <f t="shared" si="3"/>
      </c>
      <c r="W8" s="131"/>
      <c r="X8" s="112">
        <f t="shared" si="4"/>
      </c>
      <c r="Y8" s="131"/>
      <c r="Z8" s="112">
        <f t="shared" si="5"/>
      </c>
      <c r="AA8" s="131"/>
      <c r="AB8" s="112">
        <f t="shared" si="6"/>
      </c>
    </row>
    <row r="9" spans="2:28" ht="14.25">
      <c r="B9" s="124">
        <v>3</v>
      </c>
      <c r="C9" s="123"/>
      <c r="D9" s="113"/>
      <c r="E9" s="108"/>
      <c r="F9" s="108"/>
      <c r="G9" s="109"/>
      <c r="H9" s="154"/>
      <c r="I9" s="154"/>
      <c r="J9" s="110"/>
      <c r="K9" s="102">
        <f t="shared" si="0"/>
        <v>0</v>
      </c>
      <c r="L9" s="114"/>
      <c r="M9" s="131"/>
      <c r="N9" s="112">
        <f t="shared" si="7"/>
      </c>
      <c r="O9" s="131"/>
      <c r="P9" s="112">
        <f t="shared" si="7"/>
      </c>
      <c r="Q9" s="131"/>
      <c r="R9" s="112">
        <f t="shared" si="1"/>
      </c>
      <c r="S9" s="131"/>
      <c r="T9" s="112">
        <f t="shared" si="2"/>
      </c>
      <c r="U9" s="131"/>
      <c r="V9" s="112">
        <f t="shared" si="3"/>
      </c>
      <c r="W9" s="131"/>
      <c r="X9" s="112">
        <f t="shared" si="4"/>
      </c>
      <c r="Y9" s="131"/>
      <c r="Z9" s="112">
        <f t="shared" si="5"/>
      </c>
      <c r="AA9" s="131"/>
      <c r="AB9" s="112">
        <f t="shared" si="6"/>
      </c>
    </row>
    <row r="10" spans="2:28" ht="14.25">
      <c r="B10" s="124">
        <v>4</v>
      </c>
      <c r="C10" s="123"/>
      <c r="D10" s="113"/>
      <c r="E10" s="108"/>
      <c r="F10" s="108"/>
      <c r="G10" s="109"/>
      <c r="H10" s="154"/>
      <c r="I10" s="154"/>
      <c r="J10" s="110"/>
      <c r="K10" s="102">
        <f t="shared" si="0"/>
        <v>0</v>
      </c>
      <c r="L10" s="114"/>
      <c r="M10" s="131"/>
      <c r="N10" s="112">
        <f t="shared" si="7"/>
      </c>
      <c r="O10" s="131"/>
      <c r="P10" s="112">
        <f t="shared" si="7"/>
      </c>
      <c r="Q10" s="131"/>
      <c r="R10" s="112">
        <f t="shared" si="1"/>
      </c>
      <c r="S10" s="131"/>
      <c r="T10" s="112">
        <f t="shared" si="2"/>
      </c>
      <c r="U10" s="131"/>
      <c r="V10" s="112">
        <f t="shared" si="3"/>
      </c>
      <c r="W10" s="131"/>
      <c r="X10" s="112">
        <f t="shared" si="4"/>
      </c>
      <c r="Y10" s="131"/>
      <c r="Z10" s="112">
        <f t="shared" si="5"/>
      </c>
      <c r="AA10" s="131"/>
      <c r="AB10" s="112">
        <f t="shared" si="6"/>
      </c>
    </row>
    <row r="11" spans="2:28" ht="14.25">
      <c r="B11" s="124">
        <v>5</v>
      </c>
      <c r="C11" s="123"/>
      <c r="D11" s="113"/>
      <c r="E11" s="108"/>
      <c r="F11" s="108"/>
      <c r="G11" s="109"/>
      <c r="H11" s="154"/>
      <c r="I11" s="154"/>
      <c r="J11" s="110"/>
      <c r="K11" s="102">
        <f t="shared" si="0"/>
        <v>0</v>
      </c>
      <c r="L11" s="114"/>
      <c r="M11" s="131"/>
      <c r="N11" s="112">
        <f t="shared" si="7"/>
      </c>
      <c r="O11" s="131"/>
      <c r="P11" s="112">
        <f t="shared" si="7"/>
      </c>
      <c r="Q11" s="131"/>
      <c r="R11" s="112">
        <f t="shared" si="1"/>
      </c>
      <c r="S11" s="131"/>
      <c r="T11" s="112">
        <f t="shared" si="2"/>
      </c>
      <c r="U11" s="131"/>
      <c r="V11" s="112">
        <f t="shared" si="3"/>
      </c>
      <c r="W11" s="131"/>
      <c r="X11" s="112">
        <f t="shared" si="4"/>
      </c>
      <c r="Y11" s="131"/>
      <c r="Z11" s="112">
        <f t="shared" si="5"/>
      </c>
      <c r="AA11" s="131"/>
      <c r="AB11" s="112">
        <f t="shared" si="6"/>
      </c>
    </row>
    <row r="12" spans="2:28" ht="14.25">
      <c r="B12" s="124">
        <v>6</v>
      </c>
      <c r="C12" s="123"/>
      <c r="D12" s="113"/>
      <c r="E12" s="108"/>
      <c r="F12" s="108"/>
      <c r="G12" s="109"/>
      <c r="H12" s="154"/>
      <c r="I12" s="154"/>
      <c r="J12" s="110"/>
      <c r="K12" s="102">
        <f t="shared" si="0"/>
        <v>0</v>
      </c>
      <c r="L12" s="114"/>
      <c r="M12" s="131"/>
      <c r="N12" s="112">
        <f t="shared" si="7"/>
      </c>
      <c r="O12" s="131"/>
      <c r="P12" s="112">
        <f t="shared" si="7"/>
      </c>
      <c r="Q12" s="131"/>
      <c r="R12" s="112">
        <f t="shared" si="1"/>
      </c>
      <c r="S12" s="131"/>
      <c r="T12" s="112">
        <f t="shared" si="2"/>
      </c>
      <c r="U12" s="131"/>
      <c r="V12" s="112">
        <f t="shared" si="3"/>
      </c>
      <c r="W12" s="131"/>
      <c r="X12" s="112">
        <f t="shared" si="4"/>
      </c>
      <c r="Y12" s="131"/>
      <c r="Z12" s="112">
        <f t="shared" si="5"/>
      </c>
      <c r="AA12" s="131"/>
      <c r="AB12" s="112">
        <f t="shared" si="6"/>
      </c>
    </row>
    <row r="13" spans="2:28" ht="14.25">
      <c r="B13" s="124">
        <v>7</v>
      </c>
      <c r="C13" s="123"/>
      <c r="D13" s="113"/>
      <c r="E13" s="108"/>
      <c r="F13" s="108"/>
      <c r="G13" s="109"/>
      <c r="H13" s="154"/>
      <c r="I13" s="154"/>
      <c r="J13" s="110"/>
      <c r="K13" s="102">
        <f t="shared" si="0"/>
        <v>0</v>
      </c>
      <c r="L13" s="114"/>
      <c r="M13" s="131"/>
      <c r="N13" s="112">
        <f t="shared" si="7"/>
      </c>
      <c r="O13" s="131"/>
      <c r="P13" s="112">
        <f t="shared" si="7"/>
      </c>
      <c r="Q13" s="131"/>
      <c r="R13" s="112">
        <f t="shared" si="1"/>
      </c>
      <c r="S13" s="131"/>
      <c r="T13" s="112">
        <f t="shared" si="2"/>
      </c>
      <c r="U13" s="131"/>
      <c r="V13" s="112">
        <f t="shared" si="3"/>
      </c>
      <c r="W13" s="131"/>
      <c r="X13" s="112">
        <f t="shared" si="4"/>
      </c>
      <c r="Y13" s="131"/>
      <c r="Z13" s="112">
        <f t="shared" si="5"/>
      </c>
      <c r="AA13" s="131"/>
      <c r="AB13" s="112">
        <f t="shared" si="6"/>
      </c>
    </row>
    <row r="14" spans="2:28" ht="14.25">
      <c r="B14" s="124">
        <v>8</v>
      </c>
      <c r="C14" s="123"/>
      <c r="D14" s="113"/>
      <c r="E14" s="108"/>
      <c r="F14" s="108"/>
      <c r="G14" s="109"/>
      <c r="H14" s="154"/>
      <c r="I14" s="154"/>
      <c r="J14" s="110"/>
      <c r="K14" s="102">
        <f t="shared" si="0"/>
        <v>0</v>
      </c>
      <c r="L14" s="114"/>
      <c r="M14" s="131"/>
      <c r="N14" s="112">
        <f t="shared" si="7"/>
      </c>
      <c r="O14" s="131"/>
      <c r="P14" s="112">
        <f t="shared" si="7"/>
      </c>
      <c r="Q14" s="131"/>
      <c r="R14" s="112">
        <f t="shared" si="1"/>
      </c>
      <c r="S14" s="131"/>
      <c r="T14" s="112">
        <f t="shared" si="2"/>
      </c>
      <c r="U14" s="131"/>
      <c r="V14" s="112">
        <f t="shared" si="3"/>
      </c>
      <c r="W14" s="131"/>
      <c r="X14" s="112">
        <f t="shared" si="4"/>
      </c>
      <c r="Y14" s="131"/>
      <c r="Z14" s="112">
        <f t="shared" si="5"/>
      </c>
      <c r="AA14" s="131"/>
      <c r="AB14" s="112">
        <f t="shared" si="6"/>
      </c>
    </row>
    <row r="15" spans="2:28" ht="14.25">
      <c r="B15" s="124">
        <v>9</v>
      </c>
      <c r="C15" s="123"/>
      <c r="D15" s="113"/>
      <c r="E15" s="108"/>
      <c r="F15" s="108"/>
      <c r="G15" s="109"/>
      <c r="H15" s="154"/>
      <c r="I15" s="154"/>
      <c r="J15" s="110"/>
      <c r="K15" s="102">
        <f t="shared" si="0"/>
        <v>0</v>
      </c>
      <c r="L15" s="114"/>
      <c r="M15" s="131"/>
      <c r="N15" s="112">
        <f t="shared" si="7"/>
      </c>
      <c r="O15" s="131"/>
      <c r="P15" s="112">
        <f t="shared" si="7"/>
      </c>
      <c r="Q15" s="131"/>
      <c r="R15" s="112">
        <f t="shared" si="1"/>
      </c>
      <c r="S15" s="131"/>
      <c r="T15" s="112">
        <f t="shared" si="2"/>
      </c>
      <c r="U15" s="131"/>
      <c r="V15" s="112">
        <f t="shared" si="3"/>
      </c>
      <c r="W15" s="131"/>
      <c r="X15" s="112">
        <f t="shared" si="4"/>
      </c>
      <c r="Y15" s="131"/>
      <c r="Z15" s="112">
        <f t="shared" si="5"/>
      </c>
      <c r="AA15" s="131"/>
      <c r="AB15" s="112">
        <f t="shared" si="6"/>
      </c>
    </row>
    <row r="16" spans="2:28" ht="14.25">
      <c r="B16" s="124">
        <v>10</v>
      </c>
      <c r="C16" s="123"/>
      <c r="D16" s="113"/>
      <c r="E16" s="108"/>
      <c r="F16" s="108"/>
      <c r="G16" s="109"/>
      <c r="H16" s="154"/>
      <c r="I16" s="154"/>
      <c r="J16" s="110"/>
      <c r="K16" s="102">
        <f aca="true" t="shared" si="8" ref="K16:K22">J16/7</f>
        <v>0</v>
      </c>
      <c r="L16" s="114"/>
      <c r="M16" s="131"/>
      <c r="N16" s="112">
        <f t="shared" si="7"/>
      </c>
      <c r="O16" s="131"/>
      <c r="P16" s="112">
        <f t="shared" si="7"/>
      </c>
      <c r="Q16" s="131"/>
      <c r="R16" s="112">
        <f t="shared" si="1"/>
      </c>
      <c r="S16" s="131"/>
      <c r="T16" s="112">
        <f t="shared" si="2"/>
      </c>
      <c r="U16" s="131"/>
      <c r="V16" s="112">
        <f t="shared" si="3"/>
      </c>
      <c r="W16" s="131"/>
      <c r="X16" s="112">
        <f t="shared" si="4"/>
      </c>
      <c r="Y16" s="131"/>
      <c r="Z16" s="112">
        <f t="shared" si="5"/>
      </c>
      <c r="AA16" s="131"/>
      <c r="AB16" s="112">
        <f t="shared" si="6"/>
      </c>
    </row>
    <row r="17" spans="2:28" ht="14.25">
      <c r="B17" s="124">
        <v>11</v>
      </c>
      <c r="C17" s="123"/>
      <c r="D17" s="113"/>
      <c r="E17" s="108"/>
      <c r="F17" s="108"/>
      <c r="G17" s="109"/>
      <c r="H17" s="154"/>
      <c r="I17" s="154"/>
      <c r="J17" s="110"/>
      <c r="K17" s="102">
        <f t="shared" si="8"/>
        <v>0</v>
      </c>
      <c r="L17" s="114"/>
      <c r="M17" s="131"/>
      <c r="N17" s="112">
        <f t="shared" si="7"/>
      </c>
      <c r="O17" s="131"/>
      <c r="P17" s="112">
        <f t="shared" si="7"/>
      </c>
      <c r="Q17" s="131"/>
      <c r="R17" s="112">
        <f t="shared" si="1"/>
      </c>
      <c r="S17" s="131"/>
      <c r="T17" s="112">
        <f t="shared" si="2"/>
      </c>
      <c r="U17" s="131"/>
      <c r="V17" s="112">
        <f t="shared" si="3"/>
      </c>
      <c r="W17" s="131"/>
      <c r="X17" s="112">
        <f t="shared" si="4"/>
      </c>
      <c r="Y17" s="131"/>
      <c r="Z17" s="112">
        <f t="shared" si="5"/>
      </c>
      <c r="AA17" s="131"/>
      <c r="AB17" s="112">
        <f t="shared" si="6"/>
      </c>
    </row>
    <row r="18" spans="2:28" ht="14.25">
      <c r="B18" s="124">
        <v>12</v>
      </c>
      <c r="C18" s="123"/>
      <c r="D18" s="113"/>
      <c r="E18" s="108"/>
      <c r="F18" s="108"/>
      <c r="G18" s="109"/>
      <c r="H18" s="154"/>
      <c r="I18" s="154"/>
      <c r="J18" s="110"/>
      <c r="K18" s="102">
        <f t="shared" si="8"/>
        <v>0</v>
      </c>
      <c r="L18" s="114"/>
      <c r="M18" s="131"/>
      <c r="N18" s="112">
        <f t="shared" si="7"/>
      </c>
      <c r="O18" s="131"/>
      <c r="P18" s="112">
        <f t="shared" si="7"/>
      </c>
      <c r="Q18" s="131"/>
      <c r="R18" s="112">
        <f t="shared" si="1"/>
      </c>
      <c r="S18" s="131"/>
      <c r="T18" s="112">
        <f t="shared" si="2"/>
      </c>
      <c r="U18" s="131"/>
      <c r="V18" s="112">
        <f t="shared" si="3"/>
      </c>
      <c r="W18" s="131"/>
      <c r="X18" s="112">
        <f t="shared" si="4"/>
      </c>
      <c r="Y18" s="131"/>
      <c r="Z18" s="112">
        <f t="shared" si="5"/>
      </c>
      <c r="AA18" s="131"/>
      <c r="AB18" s="112">
        <f t="shared" si="6"/>
      </c>
    </row>
    <row r="19" spans="2:28" ht="14.25">
      <c r="B19" s="124">
        <v>13</v>
      </c>
      <c r="C19" s="123"/>
      <c r="D19" s="113"/>
      <c r="E19" s="108"/>
      <c r="F19" s="108"/>
      <c r="G19" s="109"/>
      <c r="H19" s="154"/>
      <c r="I19" s="154"/>
      <c r="J19" s="110"/>
      <c r="K19" s="102">
        <f t="shared" si="8"/>
        <v>0</v>
      </c>
      <c r="L19" s="114"/>
      <c r="M19" s="131"/>
      <c r="N19" s="112">
        <f t="shared" si="7"/>
      </c>
      <c r="O19" s="131"/>
      <c r="P19" s="112">
        <f t="shared" si="7"/>
      </c>
      <c r="Q19" s="131"/>
      <c r="R19" s="112">
        <f t="shared" si="1"/>
      </c>
      <c r="S19" s="131"/>
      <c r="T19" s="112">
        <f t="shared" si="2"/>
      </c>
      <c r="U19" s="131"/>
      <c r="V19" s="112">
        <f t="shared" si="3"/>
      </c>
      <c r="W19" s="131"/>
      <c r="X19" s="112">
        <f t="shared" si="4"/>
      </c>
      <c r="Y19" s="131"/>
      <c r="Z19" s="112">
        <f t="shared" si="5"/>
      </c>
      <c r="AA19" s="131"/>
      <c r="AB19" s="112">
        <f t="shared" si="6"/>
      </c>
    </row>
    <row r="20" spans="2:28" ht="14.25">
      <c r="B20" s="124">
        <v>14</v>
      </c>
      <c r="C20" s="123"/>
      <c r="D20" s="113"/>
      <c r="E20" s="108"/>
      <c r="F20" s="108"/>
      <c r="G20" s="109"/>
      <c r="H20" s="154"/>
      <c r="I20" s="154"/>
      <c r="J20" s="110"/>
      <c r="K20" s="102">
        <f t="shared" si="8"/>
        <v>0</v>
      </c>
      <c r="L20" s="114"/>
      <c r="M20" s="131"/>
      <c r="N20" s="112">
        <f t="shared" si="7"/>
      </c>
      <c r="O20" s="131"/>
      <c r="P20" s="112">
        <f t="shared" si="7"/>
      </c>
      <c r="Q20" s="131"/>
      <c r="R20" s="112">
        <f t="shared" si="1"/>
      </c>
      <c r="S20" s="131"/>
      <c r="T20" s="112">
        <f t="shared" si="2"/>
      </c>
      <c r="U20" s="131"/>
      <c r="V20" s="112">
        <f t="shared" si="3"/>
      </c>
      <c r="W20" s="131"/>
      <c r="X20" s="112">
        <f t="shared" si="4"/>
      </c>
      <c r="Y20" s="131"/>
      <c r="Z20" s="112">
        <f t="shared" si="5"/>
      </c>
      <c r="AA20" s="131"/>
      <c r="AB20" s="112">
        <f t="shared" si="6"/>
      </c>
    </row>
    <row r="21" spans="2:28" ht="14.25">
      <c r="B21" s="124">
        <v>15</v>
      </c>
      <c r="C21" s="123"/>
      <c r="D21" s="113"/>
      <c r="E21" s="108"/>
      <c r="F21" s="108"/>
      <c r="G21" s="109"/>
      <c r="H21" s="154"/>
      <c r="I21" s="154"/>
      <c r="J21" s="110"/>
      <c r="K21" s="102">
        <f>J21/7</f>
        <v>0</v>
      </c>
      <c r="L21" s="114"/>
      <c r="M21" s="131"/>
      <c r="N21" s="112">
        <f t="shared" si="7"/>
      </c>
      <c r="O21" s="131"/>
      <c r="P21" s="112">
        <f t="shared" si="7"/>
      </c>
      <c r="Q21" s="131"/>
      <c r="R21" s="112">
        <f t="shared" si="1"/>
      </c>
      <c r="S21" s="131"/>
      <c r="T21" s="112">
        <f t="shared" si="2"/>
      </c>
      <c r="U21" s="131"/>
      <c r="V21" s="112">
        <f t="shared" si="3"/>
      </c>
      <c r="W21" s="131"/>
      <c r="X21" s="112">
        <f t="shared" si="4"/>
      </c>
      <c r="Y21" s="131"/>
      <c r="Z21" s="112">
        <f t="shared" si="5"/>
      </c>
      <c r="AA21" s="131"/>
      <c r="AB21" s="112">
        <f t="shared" si="6"/>
      </c>
    </row>
    <row r="22" spans="2:28" ht="15" thickBot="1">
      <c r="B22" s="124">
        <v>16</v>
      </c>
      <c r="C22" s="123"/>
      <c r="D22" s="113"/>
      <c r="E22" s="108"/>
      <c r="F22" s="108"/>
      <c r="G22" s="109"/>
      <c r="H22" s="154"/>
      <c r="I22" s="154"/>
      <c r="J22" s="110"/>
      <c r="K22" s="102">
        <f t="shared" si="8"/>
        <v>0</v>
      </c>
      <c r="L22" s="114"/>
      <c r="M22" s="131"/>
      <c r="N22" s="112">
        <f t="shared" si="7"/>
      </c>
      <c r="O22" s="131"/>
      <c r="P22" s="112">
        <f t="shared" si="7"/>
      </c>
      <c r="Q22" s="131"/>
      <c r="R22" s="112">
        <f t="shared" si="1"/>
      </c>
      <c r="S22" s="131"/>
      <c r="T22" s="112">
        <f t="shared" si="2"/>
      </c>
      <c r="U22" s="131"/>
      <c r="V22" s="112">
        <f t="shared" si="3"/>
      </c>
      <c r="W22" s="131"/>
      <c r="X22" s="112">
        <f t="shared" si="4"/>
      </c>
      <c r="Y22" s="131"/>
      <c r="Z22" s="112">
        <f t="shared" si="5"/>
      </c>
      <c r="AA22" s="131"/>
      <c r="AB22" s="112">
        <f t="shared" si="6"/>
      </c>
    </row>
    <row r="23" spans="8:28" ht="13.5" thickBot="1">
      <c r="H23" s="107"/>
      <c r="I23" s="93"/>
      <c r="J23" s="122"/>
      <c r="L23" s="57" t="s">
        <v>114</v>
      </c>
      <c r="M23" s="132">
        <f aca="true" t="shared" si="9" ref="M23:AB23">SUM(M7:M22)</f>
        <v>0</v>
      </c>
      <c r="N23" s="133">
        <f t="shared" si="9"/>
        <v>0</v>
      </c>
      <c r="O23" s="132">
        <f t="shared" si="9"/>
        <v>0</v>
      </c>
      <c r="P23" s="133">
        <f t="shared" si="9"/>
        <v>0</v>
      </c>
      <c r="Q23" s="132">
        <f t="shared" si="9"/>
        <v>0</v>
      </c>
      <c r="R23" s="133">
        <f t="shared" si="9"/>
        <v>0</v>
      </c>
      <c r="S23" s="132">
        <f t="shared" si="9"/>
        <v>0</v>
      </c>
      <c r="T23" s="133">
        <f t="shared" si="9"/>
        <v>0</v>
      </c>
      <c r="U23" s="132">
        <f t="shared" si="9"/>
        <v>0</v>
      </c>
      <c r="V23" s="133">
        <f t="shared" si="9"/>
        <v>0</v>
      </c>
      <c r="W23" s="132">
        <f t="shared" si="9"/>
        <v>0</v>
      </c>
      <c r="X23" s="133">
        <f t="shared" si="9"/>
        <v>0</v>
      </c>
      <c r="Y23" s="132">
        <f t="shared" si="9"/>
        <v>0</v>
      </c>
      <c r="Z23" s="133">
        <f t="shared" si="9"/>
        <v>0</v>
      </c>
      <c r="AA23" s="132">
        <f t="shared" si="9"/>
        <v>0</v>
      </c>
      <c r="AB23" s="133">
        <f t="shared" si="9"/>
        <v>0</v>
      </c>
    </row>
    <row r="24" spans="9:28" ht="12.75">
      <c r="I24" s="93"/>
      <c r="J24" s="122"/>
      <c r="L24" s="97" t="s">
        <v>115</v>
      </c>
      <c r="M24" s="97"/>
      <c r="N24" s="103">
        <f>N5-N23</f>
        <v>0.07142857142857142</v>
      </c>
      <c r="O24" s="103"/>
      <c r="P24" s="103">
        <f>P5-P23</f>
        <v>0.25</v>
      </c>
      <c r="Q24" s="103"/>
      <c r="R24" s="103">
        <f>R5-R23</f>
        <v>0.08928571428571429</v>
      </c>
      <c r="S24" s="103"/>
      <c r="T24" s="103">
        <f>T5-T23</f>
        <v>0.08928571428571429</v>
      </c>
      <c r="U24" s="103"/>
      <c r="V24" s="103">
        <f>V5-V23</f>
        <v>0.3392857142857143</v>
      </c>
      <c r="W24" s="103"/>
      <c r="X24" s="103">
        <f>X5-X23</f>
        <v>0.3392857142857143</v>
      </c>
      <c r="Y24" s="103"/>
      <c r="Z24" s="103">
        <f>Z5-Z23</f>
        <v>0.39285714285714285</v>
      </c>
      <c r="AA24" s="103"/>
      <c r="AB24" s="103">
        <f>AB5-AB23</f>
        <v>0.17857142857142858</v>
      </c>
    </row>
    <row r="25" spans="9:26" ht="13.5" thickBot="1">
      <c r="I25" s="93"/>
      <c r="J25" s="122"/>
      <c r="L25" s="97"/>
      <c r="M25" s="97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4:17" ht="15.75" thickBot="1">
      <c r="D26" s="171"/>
      <c r="J26" s="122"/>
      <c r="L26" s="99"/>
      <c r="M26" s="99"/>
      <c r="N26" s="104">
        <f>N23+P23+R23+T23+V23+X23+Z23+AB23</f>
        <v>0</v>
      </c>
      <c r="O26" s="127" t="s">
        <v>116</v>
      </c>
      <c r="Q26" s="127"/>
    </row>
    <row r="27" spans="4:10" ht="12.75">
      <c r="D27" s="171"/>
      <c r="G27" s="128"/>
      <c r="H27" s="129"/>
      <c r="J27" s="122"/>
    </row>
    <row r="28" spans="7:10" ht="12.75">
      <c r="G28" s="128"/>
      <c r="H28" s="129"/>
      <c r="J28" s="122"/>
    </row>
    <row r="29" spans="7:10" ht="12.75">
      <c r="G29" s="128"/>
      <c r="H29" s="129"/>
      <c r="J29" s="122"/>
    </row>
    <row r="30" spans="7:10" ht="12.75">
      <c r="G30" s="128"/>
      <c r="H30" s="129"/>
      <c r="J30" s="122"/>
    </row>
    <row r="31" spans="7:10" ht="12.75">
      <c r="G31" s="128"/>
      <c r="H31" s="129"/>
      <c r="J31" s="122"/>
    </row>
    <row r="32" spans="7:10" ht="12.75">
      <c r="G32" s="128"/>
      <c r="H32" s="129"/>
      <c r="J32" s="122"/>
    </row>
    <row r="33" ht="12.75">
      <c r="J33" s="122"/>
    </row>
    <row r="34" ht="12.75">
      <c r="J34" s="122"/>
    </row>
    <row r="35" ht="12.75">
      <c r="J35" s="122"/>
    </row>
    <row r="36" ht="12.75">
      <c r="J36" s="122"/>
    </row>
    <row r="37" ht="12.75">
      <c r="J37" s="122"/>
    </row>
    <row r="38" ht="12.75">
      <c r="J38" s="122"/>
    </row>
    <row r="39" ht="12.75">
      <c r="J39" s="122"/>
    </row>
    <row r="40" ht="12.75">
      <c r="J40" s="122"/>
    </row>
    <row r="41" ht="12.75">
      <c r="J41" s="122"/>
    </row>
    <row r="42" ht="12.75">
      <c r="J42" s="122"/>
    </row>
    <row r="43" ht="12.75">
      <c r="J43" s="122"/>
    </row>
    <row r="44" ht="12.75">
      <c r="J44" s="122"/>
    </row>
    <row r="45" ht="12.75">
      <c r="J45" s="122"/>
    </row>
    <row r="46" ht="12.75">
      <c r="J46" s="122"/>
    </row>
    <row r="47" ht="12.75">
      <c r="J47" s="122"/>
    </row>
    <row r="48" ht="12.75">
      <c r="J48" s="122"/>
    </row>
    <row r="49" ht="12.75">
      <c r="J49" s="122"/>
    </row>
    <row r="50" ht="12.75">
      <c r="J50" s="122"/>
    </row>
    <row r="51" ht="12.75">
      <c r="J51" s="122"/>
    </row>
    <row r="52" ht="409.5">
      <c r="J52" s="106"/>
    </row>
    <row r="53" ht="409.5">
      <c r="J53" s="57"/>
    </row>
    <row r="54" ht="409.5">
      <c r="J54" s="97"/>
    </row>
    <row r="55" ht="409.5">
      <c r="J55" s="97"/>
    </row>
    <row r="56" ht="15">
      <c r="J56" s="99"/>
    </row>
  </sheetData>
  <sheetProtection password="C29F" sheet="1"/>
  <mergeCells count="22">
    <mergeCell ref="AA3:AB3"/>
    <mergeCell ref="AA4:AB4"/>
    <mergeCell ref="S3:T3"/>
    <mergeCell ref="S4:T4"/>
    <mergeCell ref="Y3:Z3"/>
    <mergeCell ref="Y4:Z4"/>
    <mergeCell ref="O3:P3"/>
    <mergeCell ref="O4:P4"/>
    <mergeCell ref="Q4:R4"/>
    <mergeCell ref="Q3:R3"/>
    <mergeCell ref="W3:X3"/>
    <mergeCell ref="W4:X4"/>
    <mergeCell ref="U3:V3"/>
    <mergeCell ref="U4:V4"/>
    <mergeCell ref="D26:D27"/>
    <mergeCell ref="G2:H2"/>
    <mergeCell ref="D3:E3"/>
    <mergeCell ref="D4:E4"/>
    <mergeCell ref="D2:E2"/>
    <mergeCell ref="M3:N3"/>
    <mergeCell ref="M4:N4"/>
    <mergeCell ref="J2:K2"/>
  </mergeCells>
  <conditionalFormatting sqref="N26">
    <cfRule type="cellIs" priority="7" dxfId="0" operator="greaterThan" stopIfTrue="1">
      <formula>1</formula>
    </cfRule>
    <cfRule type="colorScale" priority="35" dxfId="1">
      <colorScale>
        <cfvo type="num" val="560"/>
        <cfvo type="num" val="560.1"/>
        <color rgb="FF00B050"/>
        <color rgb="FFFF0000"/>
      </colorScale>
    </cfRule>
  </conditionalFormatting>
  <conditionalFormatting sqref="N23">
    <cfRule type="cellIs" priority="15" dxfId="0" operator="greaterThan" stopIfTrue="1">
      <formula>$N$5</formula>
    </cfRule>
  </conditionalFormatting>
  <conditionalFormatting sqref="P23">
    <cfRule type="cellIs" priority="14" dxfId="0" operator="greaterThan" stopIfTrue="1">
      <formula>$P$5</formula>
    </cfRule>
  </conditionalFormatting>
  <conditionalFormatting sqref="R23">
    <cfRule type="cellIs" priority="13" dxfId="0" operator="greaterThan" stopIfTrue="1">
      <formula>$R$5</formula>
    </cfRule>
  </conditionalFormatting>
  <conditionalFormatting sqref="T23">
    <cfRule type="cellIs" priority="11" dxfId="0" operator="greaterThan" stopIfTrue="1">
      <formula>$T$5</formula>
    </cfRule>
  </conditionalFormatting>
  <conditionalFormatting sqref="V23">
    <cfRule type="cellIs" priority="10" dxfId="0" operator="greaterThan" stopIfTrue="1">
      <formula>$V$5</formula>
    </cfRule>
  </conditionalFormatting>
  <conditionalFormatting sqref="X23">
    <cfRule type="cellIs" priority="9" dxfId="0" operator="greaterThan" stopIfTrue="1">
      <formula>$X$5</formula>
    </cfRule>
  </conditionalFormatting>
  <conditionalFormatting sqref="Z23">
    <cfRule type="cellIs" priority="8" dxfId="0" operator="greaterThan" stopIfTrue="1">
      <formula>$Z$5</formula>
    </cfRule>
  </conditionalFormatting>
  <conditionalFormatting sqref="AB23">
    <cfRule type="cellIs" priority="4" dxfId="0" operator="greaterThan" stopIfTrue="1">
      <formula>$Z$5</formula>
    </cfRule>
  </conditionalFormatting>
  <dataValidations count="1">
    <dataValidation type="list" allowBlank="1" showInputMessage="1" showErrorMessage="1" sqref="N25:Z25">
      <formula1>$D$95:$D$97</formula1>
    </dataValidation>
  </dataValidations>
  <printOptions/>
  <pageMargins left="0.25" right="0.68" top="0.75" bottom="0.75" header="0.3" footer="0.3"/>
  <pageSetup fitToHeight="1" fitToWidth="1" horizontalDpi="600" verticalDpi="600" orientation="landscape" paperSize="5" scale="67" r:id="rId1"/>
  <headerFooter>
    <oddFooter>&amp;R8/12/2013
</oddFooter>
  </headerFooter>
  <colBreaks count="1" manualBreakCount="1">
    <brk id="16" max="65535" man="1"/>
  </colBreaks>
  <ignoredErrors>
    <ignoredError sqref="Y5:AA5 W5:X5 U5:V5 S5:T5 Q5:R5 O5:P5 N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71"/>
  <sheetViews>
    <sheetView showGridLines="0" zoomScale="110" zoomScaleNormal="110" zoomScaleSheetLayoutView="100" workbookViewId="0" topLeftCell="A1">
      <selection activeCell="AC20" sqref="AC20:AI20"/>
    </sheetView>
  </sheetViews>
  <sheetFormatPr defaultColWidth="2.7109375" defaultRowHeight="19.5" customHeight="1"/>
  <cols>
    <col min="1" max="1" width="3.00390625" style="1" customWidth="1"/>
    <col min="2" max="13" width="2.7109375" style="1" customWidth="1"/>
    <col min="14" max="19" width="3.28125" style="1" customWidth="1"/>
    <col min="20" max="20" width="2.7109375" style="1" customWidth="1"/>
    <col min="21" max="21" width="5.140625" style="1" customWidth="1"/>
    <col min="22" max="25" width="2.7109375" style="1" customWidth="1"/>
    <col min="26" max="26" width="3.8515625" style="1" customWidth="1"/>
    <col min="27" max="27" width="2.7109375" style="1" customWidth="1"/>
    <col min="28" max="28" width="1.1484375" style="1" customWidth="1"/>
    <col min="29" max="30" width="2.7109375" style="1" customWidth="1"/>
    <col min="31" max="31" width="4.00390625" style="1" customWidth="1"/>
    <col min="32" max="32" width="2.7109375" style="1" customWidth="1"/>
    <col min="33" max="33" width="1.57421875" style="1" customWidth="1"/>
    <col min="34" max="37" width="2.7109375" style="1" customWidth="1"/>
    <col min="38" max="38" width="4.140625" style="9" customWidth="1"/>
    <col min="39" max="40" width="2.7109375" style="9" customWidth="1"/>
    <col min="41" max="41" width="4.28125" style="9" customWidth="1"/>
    <col min="42" max="42" width="2.7109375" style="9" customWidth="1"/>
    <col min="43" max="43" width="8.140625" style="9" bestFit="1" customWidth="1"/>
    <col min="44" max="104" width="2.7109375" style="9" customWidth="1"/>
    <col min="105" max="16384" width="2.7109375" style="1" customWidth="1"/>
  </cols>
  <sheetData>
    <row r="1" spans="27:38" ht="19.5" customHeight="1">
      <c r="AA1" s="169"/>
      <c r="AB1" s="169"/>
      <c r="AC1" s="169"/>
      <c r="AD1" s="169"/>
      <c r="AE1" s="284"/>
      <c r="AF1" s="284"/>
      <c r="AG1" s="284"/>
      <c r="AH1" s="284"/>
      <c r="AI1" s="284"/>
      <c r="AJ1" s="284"/>
      <c r="AK1" s="284"/>
      <c r="AL1" s="284"/>
    </row>
    <row r="2" spans="1:38" ht="19.5" customHeight="1">
      <c r="A2" s="251" t="s">
        <v>159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36"/>
    </row>
    <row r="3" spans="1:38" ht="19.5" customHeight="1">
      <c r="A3" s="251" t="s">
        <v>68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36"/>
    </row>
    <row r="4" spans="1:104" s="2" customFormat="1" ht="10.5" customHeight="1">
      <c r="A4" s="252" t="s">
        <v>43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37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</row>
    <row r="5" spans="8:104" s="3" customFormat="1" ht="5.25" customHeight="1">
      <c r="H5" s="4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</row>
    <row r="6" spans="1:104" s="3" customFormat="1" ht="15" customHeight="1">
      <c r="A6" s="17" t="s">
        <v>7</v>
      </c>
      <c r="G6" s="256">
        <f>IF('Budget Tool'!D2="","",'Budget Tool'!D2)</f>
      </c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65" t="s">
        <v>6</v>
      </c>
      <c r="V6" s="265"/>
      <c r="W6" s="265"/>
      <c r="X6" s="265"/>
      <c r="Y6" s="265"/>
      <c r="Z6" s="265"/>
      <c r="AA6" s="265"/>
      <c r="AB6" s="265"/>
      <c r="AC6" s="256">
        <f>IF('Budget Tool'!D3="","",'Budget Tool'!D3)</f>
      </c>
      <c r="AD6" s="256"/>
      <c r="AE6" s="256"/>
      <c r="AF6" s="256"/>
      <c r="AG6" s="256"/>
      <c r="AH6" s="256"/>
      <c r="AI6" s="256"/>
      <c r="AJ6" s="256"/>
      <c r="AK6" s="256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</row>
    <row r="7" spans="5:104" s="3" customFormat="1" ht="17.25" customHeight="1">
      <c r="E7" s="7"/>
      <c r="F7" s="7"/>
      <c r="G7" s="257" t="s">
        <v>105</v>
      </c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8" t="s">
        <v>22</v>
      </c>
      <c r="V7" s="258"/>
      <c r="W7" s="258"/>
      <c r="X7" s="258"/>
      <c r="Y7" s="258"/>
      <c r="Z7" s="258"/>
      <c r="AA7" s="258"/>
      <c r="AB7" s="258"/>
      <c r="AC7" s="259">
        <f>'Budget Tool'!D4</f>
        <v>0</v>
      </c>
      <c r="AD7" s="259"/>
      <c r="AE7" s="259"/>
      <c r="AF7" s="259"/>
      <c r="AG7" s="259"/>
      <c r="AH7" s="259"/>
      <c r="AI7" s="259"/>
      <c r="AJ7" s="259"/>
      <c r="AK7" s="259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</row>
    <row r="8" spans="5:104" s="3" customFormat="1" ht="5.25" customHeight="1">
      <c r="E8" s="7"/>
      <c r="F8" s="7"/>
      <c r="G8" s="6"/>
      <c r="J8" s="7"/>
      <c r="K8" s="7"/>
      <c r="T8" s="5"/>
      <c r="U8" s="39"/>
      <c r="V8" s="39"/>
      <c r="W8" s="39"/>
      <c r="X8" s="39"/>
      <c r="Y8" s="39"/>
      <c r="Z8" s="39"/>
      <c r="AA8" s="39"/>
      <c r="AB8" s="39"/>
      <c r="AC8" s="40"/>
      <c r="AD8" s="40"/>
      <c r="AE8" s="40"/>
      <c r="AF8" s="40"/>
      <c r="AG8" s="40"/>
      <c r="AH8" s="40"/>
      <c r="AI8" s="40"/>
      <c r="AJ8" s="40"/>
      <c r="AK8" s="40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</row>
    <row r="9" spans="7:104" s="3" customFormat="1" ht="15" customHeight="1"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C9" s="38" t="s">
        <v>19</v>
      </c>
      <c r="AD9" s="201"/>
      <c r="AE9" s="201"/>
      <c r="AF9" s="201"/>
      <c r="AG9" s="201"/>
      <c r="AH9" s="201"/>
      <c r="AI9" s="201"/>
      <c r="AJ9" s="201"/>
      <c r="AK9" s="20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</row>
    <row r="10" spans="7:77" ht="12.75" customHeight="1">
      <c r="G10" s="255" t="s">
        <v>8</v>
      </c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</row>
    <row r="11" spans="1:77" s="9" customFormat="1" ht="4.5" customHeight="1">
      <c r="A11" s="16"/>
      <c r="D11" s="16"/>
      <c r="E11" s="14"/>
      <c r="F11" s="14"/>
      <c r="G11" s="14"/>
      <c r="H11" s="14"/>
      <c r="I11" s="32"/>
      <c r="J11" s="32"/>
      <c r="K11" s="32"/>
      <c r="L11" s="32"/>
      <c r="M11" s="32"/>
      <c r="N11" s="32"/>
      <c r="O11" s="32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4"/>
      <c r="AA11" s="27"/>
      <c r="AB11" s="27"/>
      <c r="AC11" s="27"/>
      <c r="AD11" s="32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</row>
    <row r="12" spans="1:104" s="18" customFormat="1" ht="19.5" customHeight="1">
      <c r="A12" s="262" t="s">
        <v>9</v>
      </c>
      <c r="B12" s="262"/>
      <c r="C12" s="262"/>
      <c r="D12" s="262"/>
      <c r="E12" s="262"/>
      <c r="F12" s="262"/>
      <c r="G12" s="262"/>
      <c r="H12" s="253" t="s">
        <v>131</v>
      </c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L12" s="24"/>
      <c r="AM12" s="24"/>
      <c r="AN12" s="24"/>
      <c r="AO12" s="24"/>
      <c r="AP12" s="24"/>
      <c r="AQ12" s="24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</row>
    <row r="13" spans="1:104" s="3" customFormat="1" ht="7.5" customHeight="1">
      <c r="A13" s="262"/>
      <c r="B13" s="262"/>
      <c r="C13" s="262"/>
      <c r="D13" s="262"/>
      <c r="E13" s="262"/>
      <c r="F13" s="262"/>
      <c r="G13" s="262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</row>
    <row r="14" spans="1:104" s="3" customFormat="1" ht="12" customHeight="1">
      <c r="A14" s="262"/>
      <c r="B14" s="262"/>
      <c r="C14" s="262"/>
      <c r="D14" s="262"/>
      <c r="E14" s="262"/>
      <c r="F14" s="262"/>
      <c r="G14" s="262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</row>
    <row r="15" spans="1:77" ht="6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</row>
    <row r="16" spans="1:77" s="9" customFormat="1" ht="15" customHeight="1">
      <c r="A16" s="16" t="s">
        <v>38</v>
      </c>
      <c r="D16" s="16"/>
      <c r="E16" s="14"/>
      <c r="F16" s="14"/>
      <c r="G16" s="14"/>
      <c r="H16" s="14"/>
      <c r="I16" s="32"/>
      <c r="J16" s="32"/>
      <c r="K16" s="32"/>
      <c r="L16" s="32"/>
      <c r="M16" s="32"/>
      <c r="N16" s="32"/>
      <c r="O16" s="32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4"/>
      <c r="AA16" s="27"/>
      <c r="AB16" s="27"/>
      <c r="AC16" s="27"/>
      <c r="AD16" s="32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</row>
    <row r="17" spans="1:77" s="9" customFormat="1" ht="4.5" customHeight="1">
      <c r="A17" s="16"/>
      <c r="D17" s="16"/>
      <c r="E17" s="14"/>
      <c r="F17" s="14"/>
      <c r="G17" s="14"/>
      <c r="H17" s="14"/>
      <c r="I17" s="32"/>
      <c r="J17" s="32"/>
      <c r="K17" s="32"/>
      <c r="L17" s="32"/>
      <c r="M17" s="32"/>
      <c r="N17" s="32"/>
      <c r="O17" s="32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4"/>
      <c r="AA17" s="27"/>
      <c r="AB17" s="27"/>
      <c r="AC17" s="27"/>
      <c r="AD17" s="32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</row>
    <row r="18" spans="1:77" s="9" customFormat="1" ht="12.75" customHeight="1">
      <c r="A18" s="27"/>
      <c r="B18" s="208" t="s">
        <v>11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R18" s="211" t="s">
        <v>47</v>
      </c>
      <c r="S18" s="211"/>
      <c r="T18" s="211"/>
      <c r="U18" s="211"/>
      <c r="V18" s="211"/>
      <c r="W18" s="211"/>
      <c r="X18" s="211"/>
      <c r="Y18" s="42"/>
      <c r="Z18" s="263"/>
      <c r="AA18" s="264"/>
      <c r="AB18" s="31"/>
      <c r="AC18" s="266" t="s">
        <v>12</v>
      </c>
      <c r="AD18" s="266"/>
      <c r="AE18" s="266"/>
      <c r="AF18" s="266"/>
      <c r="AG18" s="266"/>
      <c r="AH18" s="266"/>
      <c r="AI18" s="266"/>
      <c r="AJ18" s="266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7" s="9" customFormat="1" ht="4.5" customHeight="1">
      <c r="A19" s="16"/>
      <c r="F19" s="16"/>
      <c r="G19" s="14"/>
      <c r="H19" s="14"/>
      <c r="I19" s="14"/>
      <c r="J19" s="14"/>
      <c r="K19" s="32"/>
      <c r="L19" s="32"/>
      <c r="M19" s="32"/>
      <c r="N19" s="32"/>
      <c r="O19" s="32"/>
      <c r="P19" s="32"/>
      <c r="R19" s="43"/>
      <c r="S19" s="43"/>
      <c r="T19" s="43"/>
      <c r="U19" s="43"/>
      <c r="V19" s="44"/>
      <c r="W19" s="45"/>
      <c r="X19" s="45"/>
      <c r="Y19" s="27"/>
      <c r="Z19" s="60"/>
      <c r="AA19" s="60"/>
      <c r="AB19" s="27"/>
      <c r="AC19" s="32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</row>
    <row r="20" spans="1:106" ht="12.75" customHeight="1">
      <c r="A20" s="27"/>
      <c r="B20" s="261" t="s">
        <v>138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32" t="str">
        <f>VLOOKUP(B20,EXCperiodtable,2,0)</f>
        <v>8/15/23-8/20/23</v>
      </c>
      <c r="O20" s="232"/>
      <c r="P20" s="232"/>
      <c r="Q20" s="232"/>
      <c r="R20" s="232"/>
      <c r="S20" s="232"/>
      <c r="T20" s="209">
        <f>VLOOKUP(B20,EXCperiodtable,3,0)</f>
        <v>0.07142857142857142</v>
      </c>
      <c r="U20" s="209"/>
      <c r="V20" s="209"/>
      <c r="W20" s="54"/>
      <c r="X20" s="54"/>
      <c r="Y20" s="55"/>
      <c r="Z20" s="260"/>
      <c r="AA20" s="260"/>
      <c r="AB20" s="56"/>
      <c r="AC20" s="267">
        <f>VLOOKUP(B20,EXCperiodtable,5,0)</f>
        <v>45199</v>
      </c>
      <c r="AD20" s="267"/>
      <c r="AE20" s="267"/>
      <c r="AF20" s="267"/>
      <c r="AG20" s="267"/>
      <c r="AH20" s="267"/>
      <c r="AI20" s="267"/>
      <c r="AL20" s="1"/>
      <c r="AM20" s="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DA20" s="9"/>
      <c r="DB20" s="9"/>
    </row>
    <row r="21" spans="1:106" ht="4.5" customHeight="1">
      <c r="A21" s="27"/>
      <c r="B21" s="14"/>
      <c r="E21" s="14"/>
      <c r="F21" s="28"/>
      <c r="G21" s="14"/>
      <c r="H21" s="14"/>
      <c r="I21" s="35"/>
      <c r="J21" s="35"/>
      <c r="K21" s="35"/>
      <c r="L21" s="35"/>
      <c r="M21" s="35"/>
      <c r="N21" s="35"/>
      <c r="O21" s="35"/>
      <c r="P21" s="35"/>
      <c r="R21" s="46"/>
      <c r="S21" s="47"/>
      <c r="T21" s="47"/>
      <c r="U21" s="48"/>
      <c r="V21" s="48"/>
      <c r="W21" s="41"/>
      <c r="X21" s="41"/>
      <c r="Y21" s="9"/>
      <c r="Z21" s="51"/>
      <c r="AA21" s="51"/>
      <c r="AB21" s="31"/>
      <c r="AC21" s="31"/>
      <c r="AD21" s="31"/>
      <c r="AE21" s="9"/>
      <c r="AF21" s="9"/>
      <c r="AG21" s="9"/>
      <c r="AH21" s="9"/>
      <c r="AI21" s="9"/>
      <c r="AL21" s="1"/>
      <c r="AM21" s="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DA21" s="9"/>
      <c r="DB21" s="9"/>
    </row>
    <row r="22" spans="1:106" ht="9.75" customHeight="1">
      <c r="A22" s="27"/>
      <c r="B22" s="14"/>
      <c r="E22" s="14"/>
      <c r="F22" s="28"/>
      <c r="G22" s="14"/>
      <c r="H22" s="14"/>
      <c r="I22" s="35"/>
      <c r="J22" s="35"/>
      <c r="K22" s="35"/>
      <c r="L22" s="35"/>
      <c r="M22" s="35"/>
      <c r="N22" s="35"/>
      <c r="O22" s="35"/>
      <c r="P22" s="9">
        <f>IF(B20="Non-Traditional Break Period",Lookup!F10,IF(B20="Pick Period From Drop Down",Lookup!F2,""))</f>
      </c>
      <c r="S22" s="47"/>
      <c r="T22" s="47"/>
      <c r="U22" s="48"/>
      <c r="V22" s="48"/>
      <c r="W22" s="41"/>
      <c r="X22" s="41"/>
      <c r="Y22" s="9"/>
      <c r="Z22" s="51"/>
      <c r="AA22" s="51"/>
      <c r="AB22" s="31"/>
      <c r="AC22" s="31"/>
      <c r="AD22" s="31"/>
      <c r="AE22" s="9"/>
      <c r="AF22" s="9"/>
      <c r="AG22" s="9"/>
      <c r="AH22" s="9"/>
      <c r="AI22" s="9"/>
      <c r="AL22" s="1"/>
      <c r="AM22" s="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DA22" s="9"/>
      <c r="DB22" s="9"/>
    </row>
    <row r="23" spans="1:106" ht="3.75" customHeight="1">
      <c r="A23" s="27"/>
      <c r="B23" s="14"/>
      <c r="E23" s="14"/>
      <c r="F23" s="28"/>
      <c r="G23" s="14"/>
      <c r="H23" s="14"/>
      <c r="I23" s="35"/>
      <c r="J23" s="35"/>
      <c r="K23" s="35"/>
      <c r="L23" s="35"/>
      <c r="M23" s="35"/>
      <c r="N23" s="35"/>
      <c r="O23" s="35"/>
      <c r="P23" s="9"/>
      <c r="S23" s="47"/>
      <c r="T23" s="47"/>
      <c r="U23" s="48"/>
      <c r="V23" s="48"/>
      <c r="W23" s="41"/>
      <c r="X23" s="41"/>
      <c r="Y23" s="9"/>
      <c r="Z23" s="51"/>
      <c r="AA23" s="51"/>
      <c r="AB23" s="31"/>
      <c r="AC23" s="31"/>
      <c r="AD23" s="31"/>
      <c r="AE23" s="9"/>
      <c r="AF23" s="9"/>
      <c r="AG23" s="9"/>
      <c r="AH23" s="9"/>
      <c r="AI23" s="9"/>
      <c r="AL23" s="1"/>
      <c r="AM23" s="1"/>
      <c r="DA23" s="9"/>
      <c r="DB23" s="9"/>
    </row>
    <row r="24" spans="1:106" ht="12.75" customHeight="1">
      <c r="A24" s="130" t="str">
        <f>IF(B20="Pick Period From Drop Down","","Note: Remember to take into account any paid University administrative duties performed during the EXC period.")</f>
        <v>Note: Remember to take into account any paid University administrative duties performed during the EXC period.</v>
      </c>
      <c r="D24" s="9"/>
      <c r="G24" s="9"/>
      <c r="H24" s="9"/>
      <c r="I24" s="9"/>
      <c r="J24" s="9"/>
      <c r="K24" s="9"/>
      <c r="M24" s="9"/>
      <c r="N24" s="9"/>
      <c r="O24" s="9"/>
      <c r="P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L24" s="1"/>
      <c r="AM24" s="1"/>
      <c r="DA24" s="9"/>
      <c r="DB24" s="9"/>
    </row>
    <row r="25" spans="1:106" ht="3.75" customHeight="1">
      <c r="A25" s="58"/>
      <c r="D25" s="9"/>
      <c r="G25" s="9"/>
      <c r="H25" s="9"/>
      <c r="I25" s="9"/>
      <c r="J25" s="9"/>
      <c r="K25" s="9"/>
      <c r="M25" s="9"/>
      <c r="N25" s="9"/>
      <c r="O25" s="9"/>
      <c r="P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L25" s="1"/>
      <c r="AM25" s="1"/>
      <c r="DA25" s="9"/>
      <c r="DB25" s="9"/>
    </row>
    <row r="26" spans="1:35" ht="11.25" customHeight="1">
      <c r="A26" s="27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31"/>
      <c r="AF26" s="31"/>
      <c r="AG26" s="9"/>
      <c r="AH26" s="9"/>
      <c r="AI26" s="9"/>
    </row>
    <row r="27" spans="1:38" ht="19.5" customHeight="1" thickBot="1">
      <c r="A27" s="212" t="s">
        <v>118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5"/>
    </row>
    <row r="28" spans="1:37" ht="6.75" customHeight="1" thickBot="1" thickTop="1">
      <c r="A28" s="27"/>
      <c r="B28" s="14"/>
      <c r="C28" s="14"/>
      <c r="D28" s="28"/>
      <c r="E28" s="14"/>
      <c r="F28" s="1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0"/>
      <c r="X28" s="30"/>
      <c r="Y28" s="241" t="s">
        <v>94</v>
      </c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3"/>
    </row>
    <row r="29" spans="2:37" ht="36.75" customHeight="1" thickBot="1" thickTop="1">
      <c r="B29" s="224" t="s">
        <v>23</v>
      </c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6"/>
      <c r="T29" s="238" t="s">
        <v>48</v>
      </c>
      <c r="U29" s="239"/>
      <c r="V29" s="239"/>
      <c r="W29" s="239"/>
      <c r="X29" s="240"/>
      <c r="Y29" s="244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6"/>
    </row>
    <row r="30" spans="2:104" s="26" customFormat="1" ht="19.5" customHeight="1" thickBot="1" thickTop="1">
      <c r="B30" s="233" t="s">
        <v>24</v>
      </c>
      <c r="C30" s="234"/>
      <c r="D30" s="234"/>
      <c r="E30" s="234"/>
      <c r="F30" s="228"/>
      <c r="G30" s="233" t="s">
        <v>25</v>
      </c>
      <c r="H30" s="234"/>
      <c r="I30" s="234"/>
      <c r="J30" s="234"/>
      <c r="K30" s="234"/>
      <c r="L30" s="234"/>
      <c r="M30" s="228"/>
      <c r="N30" s="227" t="s">
        <v>26</v>
      </c>
      <c r="O30" s="228"/>
      <c r="P30" s="227" t="s">
        <v>27</v>
      </c>
      <c r="Q30" s="230"/>
      <c r="R30" s="230"/>
      <c r="S30" s="231"/>
      <c r="T30" s="202" t="s">
        <v>28</v>
      </c>
      <c r="U30" s="203"/>
      <c r="V30" s="203"/>
      <c r="W30" s="203"/>
      <c r="X30" s="204"/>
      <c r="Y30" s="235" t="s">
        <v>41</v>
      </c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7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</row>
    <row r="31" spans="1:104" s="26" customFormat="1" ht="19.5" customHeight="1" thickTop="1">
      <c r="A31" s="184">
        <v>1</v>
      </c>
      <c r="B31" s="199">
        <f>'Budget Tool'!D7</f>
        <v>0</v>
      </c>
      <c r="C31" s="223"/>
      <c r="D31" s="223"/>
      <c r="E31" s="223"/>
      <c r="F31" s="200"/>
      <c r="G31" s="199">
        <f>'Budget Tool'!E7</f>
        <v>0</v>
      </c>
      <c r="H31" s="223"/>
      <c r="I31" s="223"/>
      <c r="J31" s="223"/>
      <c r="K31" s="223"/>
      <c r="L31" s="223"/>
      <c r="M31" s="200"/>
      <c r="N31" s="199">
        <f>'Budget Tool'!F7</f>
        <v>0</v>
      </c>
      <c r="O31" s="200"/>
      <c r="P31" s="199">
        <f>'Budget Tool'!G7</f>
        <v>0</v>
      </c>
      <c r="Q31" s="223"/>
      <c r="R31" s="223"/>
      <c r="S31" s="200"/>
      <c r="T31" s="188">
        <f>_xlfn.IFERROR(HLOOKUP(B20,'Budget Tool'!2:8,6,FALSE),"")</f>
      </c>
      <c r="U31" s="189"/>
      <c r="V31" s="189"/>
      <c r="W31" s="189"/>
      <c r="X31" s="190"/>
      <c r="Y31" s="185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7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</row>
    <row r="32" spans="1:104" s="26" customFormat="1" ht="19.5" customHeight="1" thickBot="1">
      <c r="A32" s="184"/>
      <c r="B32" s="220" t="s">
        <v>29</v>
      </c>
      <c r="C32" s="221"/>
      <c r="D32" s="221"/>
      <c r="E32" s="221"/>
      <c r="F32" s="222"/>
      <c r="G32" s="191">
        <f>'Budget Tool'!C7</f>
        <v>0</v>
      </c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3"/>
      <c r="T32" s="194"/>
      <c r="U32" s="195"/>
      <c r="V32" s="195"/>
      <c r="W32" s="195"/>
      <c r="X32" s="196"/>
      <c r="Y32" s="250" t="s">
        <v>39</v>
      </c>
      <c r="Z32" s="229"/>
      <c r="AA32" s="229"/>
      <c r="AB32" s="229"/>
      <c r="AC32" s="197">
        <f>'Budget Tool'!H7</f>
        <v>0</v>
      </c>
      <c r="AD32" s="197"/>
      <c r="AE32" s="197"/>
      <c r="AF32" s="229" t="s">
        <v>40</v>
      </c>
      <c r="AG32" s="229"/>
      <c r="AH32" s="197">
        <f>'Budget Tool'!I7</f>
        <v>0</v>
      </c>
      <c r="AI32" s="197"/>
      <c r="AJ32" s="197"/>
      <c r="AK32" s="216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</row>
    <row r="33" spans="1:104" s="8" customFormat="1" ht="19.5" customHeight="1">
      <c r="A33" s="198">
        <v>2</v>
      </c>
      <c r="B33" s="199">
        <f>'Budget Tool'!D8</f>
        <v>0</v>
      </c>
      <c r="C33" s="223"/>
      <c r="D33" s="223"/>
      <c r="E33" s="223"/>
      <c r="F33" s="200"/>
      <c r="G33" s="199">
        <f>'Budget Tool'!E8</f>
        <v>0</v>
      </c>
      <c r="H33" s="223"/>
      <c r="I33" s="223"/>
      <c r="J33" s="223"/>
      <c r="K33" s="223"/>
      <c r="L33" s="223"/>
      <c r="M33" s="200"/>
      <c r="N33" s="199">
        <f>'Budget Tool'!F8</f>
        <v>0</v>
      </c>
      <c r="O33" s="200"/>
      <c r="P33" s="199">
        <f>'Budget Tool'!G8</f>
        <v>0</v>
      </c>
      <c r="Q33" s="223"/>
      <c r="R33" s="223"/>
      <c r="S33" s="200"/>
      <c r="T33" s="247">
        <f>_xlfn.IFERROR(HLOOKUP(B$20,'Budget Tool'!$2:8,7,FALSE),"")</f>
      </c>
      <c r="U33" s="248"/>
      <c r="V33" s="248"/>
      <c r="W33" s="248"/>
      <c r="X33" s="249"/>
      <c r="Y33" s="205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7"/>
      <c r="AL33" s="12"/>
      <c r="AM33" s="12"/>
      <c r="AN33" s="12"/>
      <c r="AO33" s="12"/>
      <c r="AP33" s="15"/>
      <c r="AQ33" s="15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</row>
    <row r="34" spans="1:104" s="8" customFormat="1" ht="19.5" customHeight="1" thickBot="1">
      <c r="A34" s="198"/>
      <c r="B34" s="220" t="s">
        <v>29</v>
      </c>
      <c r="C34" s="221"/>
      <c r="D34" s="221"/>
      <c r="E34" s="221"/>
      <c r="F34" s="222"/>
      <c r="G34" s="191">
        <f>'Budget Tool'!C8</f>
        <v>0</v>
      </c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3"/>
      <c r="T34" s="194">
        <v>0</v>
      </c>
      <c r="U34" s="195"/>
      <c r="V34" s="195"/>
      <c r="W34" s="195"/>
      <c r="X34" s="196"/>
      <c r="Y34" s="250" t="s">
        <v>39</v>
      </c>
      <c r="Z34" s="229"/>
      <c r="AA34" s="229"/>
      <c r="AB34" s="229"/>
      <c r="AC34" s="197">
        <f>'Budget Tool'!H8</f>
        <v>0</v>
      </c>
      <c r="AD34" s="197"/>
      <c r="AE34" s="197"/>
      <c r="AF34" s="229" t="s">
        <v>40</v>
      </c>
      <c r="AG34" s="229"/>
      <c r="AH34" s="197">
        <f>'Budget Tool'!I8</f>
        <v>0</v>
      </c>
      <c r="AI34" s="197"/>
      <c r="AJ34" s="197"/>
      <c r="AK34" s="216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</row>
    <row r="35" spans="1:104" s="8" customFormat="1" ht="19.5" customHeight="1">
      <c r="A35" s="198">
        <v>3</v>
      </c>
      <c r="B35" s="199">
        <f>'Budget Tool'!D9</f>
        <v>0</v>
      </c>
      <c r="C35" s="223"/>
      <c r="D35" s="223"/>
      <c r="E35" s="223"/>
      <c r="F35" s="200"/>
      <c r="G35" s="199">
        <f>'Budget Tool'!E9</f>
        <v>0</v>
      </c>
      <c r="H35" s="223"/>
      <c r="I35" s="223"/>
      <c r="J35" s="223"/>
      <c r="K35" s="223"/>
      <c r="L35" s="223"/>
      <c r="M35" s="200"/>
      <c r="N35" s="199">
        <f>'Budget Tool'!F9</f>
        <v>0</v>
      </c>
      <c r="O35" s="200"/>
      <c r="P35" s="199">
        <f>'Budget Tool'!G9</f>
        <v>0</v>
      </c>
      <c r="Q35" s="223"/>
      <c r="R35" s="223"/>
      <c r="S35" s="200"/>
      <c r="T35" s="247">
        <f>_xlfn.IFERROR(HLOOKUP(B$20,'Budget Tool'!$2:9,8,FALSE),"")</f>
      </c>
      <c r="U35" s="248"/>
      <c r="V35" s="248"/>
      <c r="W35" s="248"/>
      <c r="X35" s="249"/>
      <c r="Y35" s="205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7"/>
      <c r="AL35" s="12"/>
      <c r="AM35" s="12"/>
      <c r="AN35" s="12"/>
      <c r="AO35" s="12"/>
      <c r="AP35" s="12"/>
      <c r="AQ35" s="15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</row>
    <row r="36" spans="1:104" s="8" customFormat="1" ht="19.5" customHeight="1" thickBot="1">
      <c r="A36" s="198"/>
      <c r="B36" s="220" t="s">
        <v>29</v>
      </c>
      <c r="C36" s="221"/>
      <c r="D36" s="221"/>
      <c r="E36" s="221"/>
      <c r="F36" s="222"/>
      <c r="G36" s="191">
        <f>'Budget Tool'!C9</f>
        <v>0</v>
      </c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3"/>
      <c r="T36" s="194">
        <v>0</v>
      </c>
      <c r="U36" s="195"/>
      <c r="V36" s="195"/>
      <c r="W36" s="195"/>
      <c r="X36" s="196"/>
      <c r="Y36" s="250" t="s">
        <v>39</v>
      </c>
      <c r="Z36" s="229"/>
      <c r="AA36" s="229"/>
      <c r="AB36" s="229"/>
      <c r="AC36" s="197">
        <f>'Budget Tool'!H9</f>
        <v>0</v>
      </c>
      <c r="AD36" s="197"/>
      <c r="AE36" s="197"/>
      <c r="AF36" s="229" t="s">
        <v>40</v>
      </c>
      <c r="AG36" s="229"/>
      <c r="AH36" s="197">
        <f>'Budget Tool'!I9</f>
        <v>0</v>
      </c>
      <c r="AI36" s="197"/>
      <c r="AJ36" s="197"/>
      <c r="AK36" s="216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</row>
    <row r="37" spans="1:104" s="8" customFormat="1" ht="19.5" customHeight="1">
      <c r="A37" s="198">
        <v>4</v>
      </c>
      <c r="B37" s="199">
        <f>'Budget Tool'!D10</f>
        <v>0</v>
      </c>
      <c r="C37" s="223"/>
      <c r="D37" s="223"/>
      <c r="E37" s="223"/>
      <c r="F37" s="200"/>
      <c r="G37" s="199">
        <f>'Budget Tool'!E10</f>
        <v>0</v>
      </c>
      <c r="H37" s="223"/>
      <c r="I37" s="223"/>
      <c r="J37" s="223"/>
      <c r="K37" s="223"/>
      <c r="L37" s="223"/>
      <c r="M37" s="200"/>
      <c r="N37" s="199">
        <f>'Budget Tool'!F10</f>
        <v>0</v>
      </c>
      <c r="O37" s="200"/>
      <c r="P37" s="199">
        <f>'Budget Tool'!G10</f>
        <v>0</v>
      </c>
      <c r="Q37" s="223"/>
      <c r="R37" s="223"/>
      <c r="S37" s="200"/>
      <c r="T37" s="247">
        <f>_xlfn.IFERROR(HLOOKUP(B$20,'Budget Tool'!$2:10,9,FALSE),"")</f>
      </c>
      <c r="U37" s="248"/>
      <c r="V37" s="248"/>
      <c r="W37" s="248"/>
      <c r="X37" s="249"/>
      <c r="Y37" s="205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7"/>
      <c r="AL37" s="12"/>
      <c r="AM37" s="12"/>
      <c r="AN37" s="12"/>
      <c r="AO37" s="12"/>
      <c r="AP37" s="12"/>
      <c r="AQ37" s="15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</row>
    <row r="38" spans="1:104" s="8" customFormat="1" ht="19.5" customHeight="1" thickBot="1">
      <c r="A38" s="198"/>
      <c r="B38" s="220" t="s">
        <v>29</v>
      </c>
      <c r="C38" s="221"/>
      <c r="D38" s="221"/>
      <c r="E38" s="221"/>
      <c r="F38" s="222"/>
      <c r="G38" s="191">
        <f>'Budget Tool'!C10</f>
        <v>0</v>
      </c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3"/>
      <c r="T38" s="194">
        <v>0</v>
      </c>
      <c r="U38" s="195"/>
      <c r="V38" s="195"/>
      <c r="W38" s="195"/>
      <c r="X38" s="196"/>
      <c r="Y38" s="250" t="s">
        <v>39</v>
      </c>
      <c r="Z38" s="229"/>
      <c r="AA38" s="229"/>
      <c r="AB38" s="229"/>
      <c r="AC38" s="197">
        <f>'Budget Tool'!H10</f>
        <v>0</v>
      </c>
      <c r="AD38" s="197"/>
      <c r="AE38" s="197"/>
      <c r="AF38" s="229" t="s">
        <v>40</v>
      </c>
      <c r="AG38" s="229"/>
      <c r="AH38" s="197">
        <f>'Budget Tool'!I10</f>
        <v>0</v>
      </c>
      <c r="AI38" s="197"/>
      <c r="AJ38" s="197"/>
      <c r="AK38" s="216"/>
      <c r="AL38" s="12"/>
      <c r="AM38" s="12"/>
      <c r="AN38" s="12"/>
      <c r="AO38" s="12"/>
      <c r="AP38" s="91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</row>
    <row r="39" spans="1:104" s="8" customFormat="1" ht="19.5" customHeight="1">
      <c r="A39" s="198">
        <v>5</v>
      </c>
      <c r="B39" s="199">
        <f>'Budget Tool'!D11</f>
        <v>0</v>
      </c>
      <c r="C39" s="223"/>
      <c r="D39" s="223"/>
      <c r="E39" s="223"/>
      <c r="F39" s="200"/>
      <c r="G39" s="199">
        <f>'Budget Tool'!E11</f>
        <v>0</v>
      </c>
      <c r="H39" s="223"/>
      <c r="I39" s="223"/>
      <c r="J39" s="223"/>
      <c r="K39" s="223"/>
      <c r="L39" s="223"/>
      <c r="M39" s="200"/>
      <c r="N39" s="199">
        <f>'Budget Tool'!F11</f>
        <v>0</v>
      </c>
      <c r="O39" s="200"/>
      <c r="P39" s="199">
        <f>'Budget Tool'!G11</f>
        <v>0</v>
      </c>
      <c r="Q39" s="223"/>
      <c r="R39" s="223"/>
      <c r="S39" s="200"/>
      <c r="T39" s="247">
        <f>_xlfn.IFERROR(HLOOKUP(B$20,'Budget Tool'!$2:11,10,FALSE),"")</f>
      </c>
      <c r="U39" s="248"/>
      <c r="V39" s="248"/>
      <c r="W39" s="248"/>
      <c r="X39" s="249"/>
      <c r="Y39" s="205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7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1:104" s="8" customFormat="1" ht="19.5" customHeight="1" thickBot="1">
      <c r="A40" s="198"/>
      <c r="B40" s="220" t="s">
        <v>29</v>
      </c>
      <c r="C40" s="221"/>
      <c r="D40" s="221"/>
      <c r="E40" s="221"/>
      <c r="F40" s="222"/>
      <c r="G40" s="191">
        <f>'Budget Tool'!C11</f>
        <v>0</v>
      </c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3"/>
      <c r="T40" s="194"/>
      <c r="U40" s="195"/>
      <c r="V40" s="195"/>
      <c r="W40" s="195"/>
      <c r="X40" s="196"/>
      <c r="Y40" s="250" t="s">
        <v>39</v>
      </c>
      <c r="Z40" s="229"/>
      <c r="AA40" s="229"/>
      <c r="AB40" s="229"/>
      <c r="AC40" s="197">
        <f>'Budget Tool'!H11</f>
        <v>0</v>
      </c>
      <c r="AD40" s="197"/>
      <c r="AE40" s="197"/>
      <c r="AF40" s="229" t="s">
        <v>40</v>
      </c>
      <c r="AG40" s="229"/>
      <c r="AH40" s="197">
        <f>'Budget Tool'!I11</f>
        <v>0</v>
      </c>
      <c r="AI40" s="197"/>
      <c r="AJ40" s="197"/>
      <c r="AK40" s="216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</row>
    <row r="41" spans="1:104" s="8" customFormat="1" ht="19.5" customHeight="1">
      <c r="A41" s="198">
        <v>6</v>
      </c>
      <c r="B41" s="199">
        <f>'Budget Tool'!D12</f>
        <v>0</v>
      </c>
      <c r="C41" s="223"/>
      <c r="D41" s="223"/>
      <c r="E41" s="223"/>
      <c r="F41" s="200"/>
      <c r="G41" s="199">
        <f>'Budget Tool'!E12</f>
        <v>0</v>
      </c>
      <c r="H41" s="223"/>
      <c r="I41" s="223"/>
      <c r="J41" s="223"/>
      <c r="K41" s="223"/>
      <c r="L41" s="223"/>
      <c r="M41" s="200"/>
      <c r="N41" s="199">
        <f>'Budget Tool'!F12</f>
        <v>0</v>
      </c>
      <c r="O41" s="200"/>
      <c r="P41" s="199">
        <f>'Budget Tool'!G12</f>
        <v>0</v>
      </c>
      <c r="Q41" s="223"/>
      <c r="R41" s="223"/>
      <c r="S41" s="200"/>
      <c r="T41" s="247">
        <f>_xlfn.IFERROR(HLOOKUP(B$20,'Budget Tool'!$2:12,11,FALSE),"")</f>
      </c>
      <c r="U41" s="248"/>
      <c r="V41" s="248"/>
      <c r="W41" s="248"/>
      <c r="X41" s="249"/>
      <c r="Y41" s="205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7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</row>
    <row r="42" spans="1:104" s="8" customFormat="1" ht="19.5" customHeight="1" thickBot="1">
      <c r="A42" s="198"/>
      <c r="B42" s="220" t="s">
        <v>29</v>
      </c>
      <c r="C42" s="221"/>
      <c r="D42" s="221"/>
      <c r="E42" s="221"/>
      <c r="F42" s="222"/>
      <c r="G42" s="191">
        <f>'Budget Tool'!C12</f>
        <v>0</v>
      </c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3"/>
      <c r="T42" s="194"/>
      <c r="U42" s="195"/>
      <c r="V42" s="195"/>
      <c r="W42" s="195"/>
      <c r="X42" s="196"/>
      <c r="Y42" s="250" t="s">
        <v>39</v>
      </c>
      <c r="Z42" s="229"/>
      <c r="AA42" s="229"/>
      <c r="AB42" s="229"/>
      <c r="AC42" s="197">
        <f>'Budget Tool'!H12</f>
        <v>0</v>
      </c>
      <c r="AD42" s="197"/>
      <c r="AE42" s="197"/>
      <c r="AF42" s="229" t="s">
        <v>40</v>
      </c>
      <c r="AG42" s="229"/>
      <c r="AH42" s="197">
        <f>'Budget Tool'!I12</f>
        <v>0</v>
      </c>
      <c r="AI42" s="197"/>
      <c r="AJ42" s="197"/>
      <c r="AK42" s="216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</row>
    <row r="43" spans="1:104" s="8" customFormat="1" ht="18" customHeight="1">
      <c r="A43" s="198">
        <v>7</v>
      </c>
      <c r="B43" s="199">
        <f>'Budget Tool'!D13</f>
        <v>0</v>
      </c>
      <c r="C43" s="223"/>
      <c r="D43" s="223"/>
      <c r="E43" s="223"/>
      <c r="F43" s="200"/>
      <c r="G43" s="199">
        <f>'Budget Tool'!E13</f>
        <v>0</v>
      </c>
      <c r="H43" s="223"/>
      <c r="I43" s="223"/>
      <c r="J43" s="223"/>
      <c r="K43" s="223"/>
      <c r="L43" s="223"/>
      <c r="M43" s="200"/>
      <c r="N43" s="199">
        <f>'Budget Tool'!F13</f>
        <v>0</v>
      </c>
      <c r="O43" s="200"/>
      <c r="P43" s="199">
        <f>'Budget Tool'!G13</f>
        <v>0</v>
      </c>
      <c r="Q43" s="223"/>
      <c r="R43" s="223"/>
      <c r="S43" s="200"/>
      <c r="T43" s="247">
        <f>_xlfn.IFERROR(HLOOKUP(B$20,'Budget Tool'!$2:13,12,FALSE),"")</f>
      </c>
      <c r="U43" s="248"/>
      <c r="V43" s="248"/>
      <c r="W43" s="248"/>
      <c r="X43" s="249"/>
      <c r="Y43" s="205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7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</row>
    <row r="44" spans="1:104" s="8" customFormat="1" ht="19.5" customHeight="1" thickBot="1">
      <c r="A44" s="198"/>
      <c r="B44" s="220" t="s">
        <v>29</v>
      </c>
      <c r="C44" s="221"/>
      <c r="D44" s="221"/>
      <c r="E44" s="221"/>
      <c r="F44" s="222"/>
      <c r="G44" s="191">
        <f>'Budget Tool'!C13</f>
        <v>0</v>
      </c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3"/>
      <c r="T44" s="194">
        <v>0</v>
      </c>
      <c r="U44" s="195"/>
      <c r="V44" s="195"/>
      <c r="W44" s="195"/>
      <c r="X44" s="196"/>
      <c r="Y44" s="250" t="s">
        <v>39</v>
      </c>
      <c r="Z44" s="229"/>
      <c r="AA44" s="229"/>
      <c r="AB44" s="229"/>
      <c r="AC44" s="197">
        <f>'Budget Tool'!H13</f>
        <v>0</v>
      </c>
      <c r="AD44" s="197"/>
      <c r="AE44" s="197"/>
      <c r="AF44" s="229" t="s">
        <v>40</v>
      </c>
      <c r="AG44" s="229"/>
      <c r="AH44" s="197">
        <f>'Budget Tool'!I13</f>
        <v>0</v>
      </c>
      <c r="AI44" s="197"/>
      <c r="AJ44" s="197"/>
      <c r="AK44" s="216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</row>
    <row r="45" spans="1:104" s="8" customFormat="1" ht="19.5" customHeight="1">
      <c r="A45" s="198">
        <v>8</v>
      </c>
      <c r="B45" s="199">
        <f>'Budget Tool'!D14</f>
        <v>0</v>
      </c>
      <c r="C45" s="223"/>
      <c r="D45" s="223"/>
      <c r="E45" s="223"/>
      <c r="F45" s="200"/>
      <c r="G45" s="199">
        <f>'Budget Tool'!E14</f>
        <v>0</v>
      </c>
      <c r="H45" s="223"/>
      <c r="I45" s="223"/>
      <c r="J45" s="223"/>
      <c r="K45" s="223"/>
      <c r="L45" s="223"/>
      <c r="M45" s="200"/>
      <c r="N45" s="199">
        <f>'Budget Tool'!F14</f>
        <v>0</v>
      </c>
      <c r="O45" s="200"/>
      <c r="P45" s="199">
        <f>'Budget Tool'!G14</f>
        <v>0</v>
      </c>
      <c r="Q45" s="223"/>
      <c r="R45" s="223"/>
      <c r="S45" s="200"/>
      <c r="T45" s="247">
        <f>_xlfn.IFERROR(HLOOKUP(B$20,'Budget Tool'!$2:14,13,FALSE),"")</f>
      </c>
      <c r="U45" s="248"/>
      <c r="V45" s="248"/>
      <c r="W45" s="248"/>
      <c r="X45" s="249"/>
      <c r="Y45" s="205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7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</row>
    <row r="46" spans="1:104" s="61" customFormat="1" ht="19.5" customHeight="1" thickBot="1">
      <c r="A46" s="198"/>
      <c r="B46" s="220" t="s">
        <v>29</v>
      </c>
      <c r="C46" s="221"/>
      <c r="D46" s="221"/>
      <c r="E46" s="221"/>
      <c r="F46" s="222"/>
      <c r="G46" s="191">
        <f>'Budget Tool'!C14</f>
        <v>0</v>
      </c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3"/>
      <c r="T46" s="194">
        <v>0</v>
      </c>
      <c r="U46" s="195"/>
      <c r="V46" s="195"/>
      <c r="W46" s="195"/>
      <c r="X46" s="196"/>
      <c r="Y46" s="250" t="s">
        <v>39</v>
      </c>
      <c r="Z46" s="229"/>
      <c r="AA46" s="229"/>
      <c r="AB46" s="229"/>
      <c r="AC46" s="197">
        <f>'Budget Tool'!H14</f>
        <v>0</v>
      </c>
      <c r="AD46" s="197"/>
      <c r="AE46" s="197"/>
      <c r="AF46" s="229" t="s">
        <v>40</v>
      </c>
      <c r="AG46" s="229"/>
      <c r="AH46" s="197">
        <f>'Budget Tool'!I14</f>
        <v>0</v>
      </c>
      <c r="AI46" s="197"/>
      <c r="AJ46" s="197"/>
      <c r="AK46" s="216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</row>
    <row r="47" spans="1:104" s="61" customFormat="1" ht="15.75" customHeight="1">
      <c r="A47" s="198">
        <v>9</v>
      </c>
      <c r="B47" s="270">
        <f>'Budget Tool'!D15</f>
        <v>0</v>
      </c>
      <c r="C47" s="271"/>
      <c r="D47" s="271"/>
      <c r="E47" s="271"/>
      <c r="F47" s="272"/>
      <c r="G47" s="270">
        <f>'Budget Tool'!E15</f>
        <v>0</v>
      </c>
      <c r="H47" s="271"/>
      <c r="I47" s="271"/>
      <c r="J47" s="271"/>
      <c r="K47" s="271"/>
      <c r="L47" s="271"/>
      <c r="M47" s="272"/>
      <c r="N47" s="270">
        <f>'Budget Tool'!F15</f>
        <v>0</v>
      </c>
      <c r="O47" s="272"/>
      <c r="P47" s="270">
        <f>'Budget Tool'!G15</f>
        <v>0</v>
      </c>
      <c r="Q47" s="271"/>
      <c r="R47" s="271"/>
      <c r="S47" s="272"/>
      <c r="T47" s="247">
        <f>_xlfn.IFERROR(HLOOKUP(B$20,'Budget Tool'!$2:15,14,FALSE),"")</f>
      </c>
      <c r="U47" s="273"/>
      <c r="V47" s="273"/>
      <c r="W47" s="273"/>
      <c r="X47" s="274"/>
      <c r="Y47" s="205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7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</row>
    <row r="48" spans="1:37" ht="19.5" customHeight="1" thickBot="1">
      <c r="A48" s="198"/>
      <c r="B48" s="220" t="s">
        <v>29</v>
      </c>
      <c r="C48" s="221"/>
      <c r="D48" s="221"/>
      <c r="E48" s="221"/>
      <c r="F48" s="222"/>
      <c r="G48" s="191">
        <f>'Budget Tool'!C15</f>
        <v>0</v>
      </c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3"/>
      <c r="T48" s="194">
        <v>0</v>
      </c>
      <c r="U48" s="195"/>
      <c r="V48" s="195"/>
      <c r="W48" s="195"/>
      <c r="X48" s="196"/>
      <c r="Y48" s="250" t="s">
        <v>39</v>
      </c>
      <c r="Z48" s="229"/>
      <c r="AA48" s="229"/>
      <c r="AB48" s="229"/>
      <c r="AC48" s="197">
        <f>'Budget Tool'!H15</f>
        <v>0</v>
      </c>
      <c r="AD48" s="197"/>
      <c r="AE48" s="197"/>
      <c r="AF48" s="229" t="s">
        <v>40</v>
      </c>
      <c r="AG48" s="229"/>
      <c r="AH48" s="197">
        <f>'Budget Tool'!I15</f>
        <v>0</v>
      </c>
      <c r="AI48" s="197"/>
      <c r="AJ48" s="197"/>
      <c r="AK48" s="216"/>
    </row>
    <row r="49" spans="1:37" ht="19.5" customHeight="1">
      <c r="A49" s="198">
        <v>10</v>
      </c>
      <c r="B49" s="270">
        <f>'Budget Tool'!D16</f>
        <v>0</v>
      </c>
      <c r="C49" s="271"/>
      <c r="D49" s="271"/>
      <c r="E49" s="271"/>
      <c r="F49" s="272"/>
      <c r="G49" s="270">
        <f>'Budget Tool'!E16</f>
        <v>0</v>
      </c>
      <c r="H49" s="271"/>
      <c r="I49" s="271"/>
      <c r="J49" s="271"/>
      <c r="K49" s="271"/>
      <c r="L49" s="271"/>
      <c r="M49" s="272"/>
      <c r="N49" s="270">
        <f>'Budget Tool'!F16</f>
        <v>0</v>
      </c>
      <c r="O49" s="272"/>
      <c r="P49" s="270">
        <f>'Budget Tool'!G16</f>
        <v>0</v>
      </c>
      <c r="Q49" s="271"/>
      <c r="R49" s="271"/>
      <c r="S49" s="272"/>
      <c r="T49" s="247">
        <f>_xlfn.IFERROR(HLOOKUP(B$20,'Budget Tool'!$2:16,15,FALSE),"")</f>
      </c>
      <c r="U49" s="273"/>
      <c r="V49" s="273"/>
      <c r="W49" s="273"/>
      <c r="X49" s="274"/>
      <c r="Y49" s="205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7"/>
    </row>
    <row r="50" spans="1:37" ht="19.5" customHeight="1" thickBot="1">
      <c r="A50" s="198"/>
      <c r="B50" s="220" t="s">
        <v>29</v>
      </c>
      <c r="C50" s="221"/>
      <c r="D50" s="221"/>
      <c r="E50" s="221"/>
      <c r="F50" s="222"/>
      <c r="G50" s="191">
        <f>'Budget Tool'!C16</f>
        <v>0</v>
      </c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3"/>
      <c r="T50" s="194">
        <v>0</v>
      </c>
      <c r="U50" s="195"/>
      <c r="V50" s="195"/>
      <c r="W50" s="195"/>
      <c r="X50" s="196"/>
      <c r="Y50" s="250" t="s">
        <v>39</v>
      </c>
      <c r="Z50" s="229"/>
      <c r="AA50" s="229"/>
      <c r="AB50" s="229"/>
      <c r="AC50" s="197">
        <f>'Budget Tool'!H16</f>
        <v>0</v>
      </c>
      <c r="AD50" s="197"/>
      <c r="AE50" s="197"/>
      <c r="AF50" s="229" t="s">
        <v>40</v>
      </c>
      <c r="AG50" s="229"/>
      <c r="AH50" s="197">
        <f>'Budget Tool'!I16</f>
        <v>0</v>
      </c>
      <c r="AI50" s="197"/>
      <c r="AJ50" s="197"/>
      <c r="AK50" s="216"/>
    </row>
    <row r="51" spans="1:37" ht="19.5" customHeight="1">
      <c r="A51" s="198">
        <v>11</v>
      </c>
      <c r="B51" s="270">
        <f>'Budget Tool'!D17</f>
        <v>0</v>
      </c>
      <c r="C51" s="271"/>
      <c r="D51" s="271"/>
      <c r="E51" s="271"/>
      <c r="F51" s="272"/>
      <c r="G51" s="199">
        <f>'Budget Tool'!E17</f>
        <v>0</v>
      </c>
      <c r="H51" s="223"/>
      <c r="I51" s="223"/>
      <c r="J51" s="223"/>
      <c r="K51" s="223"/>
      <c r="L51" s="223"/>
      <c r="M51" s="200"/>
      <c r="N51" s="270">
        <f>'Budget Tool'!F17</f>
        <v>0</v>
      </c>
      <c r="O51" s="272"/>
      <c r="P51" s="270">
        <f>'Budget Tool'!G17</f>
        <v>0</v>
      </c>
      <c r="Q51" s="271"/>
      <c r="R51" s="271"/>
      <c r="S51" s="272"/>
      <c r="T51" s="247">
        <f>_xlfn.IFERROR(HLOOKUP(B$20,'Budget Tool'!$2:17,16,FALSE),"")</f>
      </c>
      <c r="U51" s="248"/>
      <c r="V51" s="248"/>
      <c r="W51" s="248"/>
      <c r="X51" s="249"/>
      <c r="Y51" s="205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7"/>
    </row>
    <row r="52" spans="1:37" ht="19.5" customHeight="1" thickBot="1">
      <c r="A52" s="198"/>
      <c r="B52" s="276" t="s">
        <v>29</v>
      </c>
      <c r="C52" s="277"/>
      <c r="D52" s="277"/>
      <c r="E52" s="277"/>
      <c r="F52" s="278"/>
      <c r="G52" s="191">
        <f>'Budget Tool'!C17</f>
        <v>0</v>
      </c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3"/>
      <c r="T52" s="194"/>
      <c r="U52" s="195"/>
      <c r="V52" s="195"/>
      <c r="W52" s="195"/>
      <c r="X52" s="196"/>
      <c r="Y52" s="279" t="s">
        <v>39</v>
      </c>
      <c r="Z52" s="280"/>
      <c r="AA52" s="280"/>
      <c r="AB52" s="280"/>
      <c r="AC52" s="197">
        <f>'Budget Tool'!H17</f>
        <v>0</v>
      </c>
      <c r="AD52" s="197"/>
      <c r="AE52" s="197"/>
      <c r="AF52" s="280" t="s">
        <v>40</v>
      </c>
      <c r="AG52" s="280"/>
      <c r="AH52" s="197">
        <f>'Budget Tool'!I17</f>
        <v>0</v>
      </c>
      <c r="AI52" s="197"/>
      <c r="AJ52" s="197"/>
      <c r="AK52" s="216"/>
    </row>
    <row r="53" spans="1:37" ht="19.5" customHeight="1">
      <c r="A53" s="198">
        <v>12</v>
      </c>
      <c r="B53" s="270">
        <f>'Budget Tool'!D18</f>
        <v>0</v>
      </c>
      <c r="C53" s="271"/>
      <c r="D53" s="271"/>
      <c r="E53" s="271"/>
      <c r="F53" s="272"/>
      <c r="G53" s="199">
        <f>'Budget Tool'!E18</f>
        <v>0</v>
      </c>
      <c r="H53" s="223"/>
      <c r="I53" s="223"/>
      <c r="J53" s="223"/>
      <c r="K53" s="223"/>
      <c r="L53" s="223"/>
      <c r="M53" s="200"/>
      <c r="N53" s="270">
        <f>'Budget Tool'!F18</f>
        <v>0</v>
      </c>
      <c r="O53" s="272"/>
      <c r="P53" s="270">
        <f>'Budget Tool'!G18</f>
        <v>0</v>
      </c>
      <c r="Q53" s="271"/>
      <c r="R53" s="271"/>
      <c r="S53" s="272"/>
      <c r="T53" s="247">
        <f>_xlfn.IFERROR(HLOOKUP(B$20,'Budget Tool'!$2:18,17,FALSE),"")</f>
      </c>
      <c r="U53" s="248"/>
      <c r="V53" s="248"/>
      <c r="W53" s="248"/>
      <c r="X53" s="249"/>
      <c r="Y53" s="281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3"/>
    </row>
    <row r="54" spans="1:37" ht="19.5" customHeight="1" thickBot="1">
      <c r="A54" s="198"/>
      <c r="B54" s="276" t="s">
        <v>29</v>
      </c>
      <c r="C54" s="277"/>
      <c r="D54" s="277"/>
      <c r="E54" s="277"/>
      <c r="F54" s="278"/>
      <c r="G54" s="191">
        <f>'Budget Tool'!C18</f>
        <v>0</v>
      </c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3"/>
      <c r="T54" s="194">
        <v>0</v>
      </c>
      <c r="U54" s="195"/>
      <c r="V54" s="195"/>
      <c r="W54" s="195"/>
      <c r="X54" s="196"/>
      <c r="Y54" s="279" t="s">
        <v>39</v>
      </c>
      <c r="Z54" s="280"/>
      <c r="AA54" s="280"/>
      <c r="AB54" s="280"/>
      <c r="AC54" s="197">
        <f>'Budget Tool'!H18</f>
        <v>0</v>
      </c>
      <c r="AD54" s="197"/>
      <c r="AE54" s="197"/>
      <c r="AF54" s="280" t="s">
        <v>40</v>
      </c>
      <c r="AG54" s="280"/>
      <c r="AH54" s="197">
        <f>'Budget Tool'!I18</f>
        <v>0</v>
      </c>
      <c r="AI54" s="197"/>
      <c r="AJ54" s="197"/>
      <c r="AK54" s="216"/>
    </row>
    <row r="55" spans="1:37" ht="19.5" customHeight="1">
      <c r="A55" s="198">
        <v>13</v>
      </c>
      <c r="B55" s="270">
        <f>'Budget Tool'!D19</f>
        <v>0</v>
      </c>
      <c r="C55" s="271"/>
      <c r="D55" s="271"/>
      <c r="E55" s="271"/>
      <c r="F55" s="272"/>
      <c r="G55" s="199">
        <f>'Budget Tool'!E19</f>
        <v>0</v>
      </c>
      <c r="H55" s="223"/>
      <c r="I55" s="223"/>
      <c r="J55" s="223"/>
      <c r="K55" s="223"/>
      <c r="L55" s="223"/>
      <c r="M55" s="200"/>
      <c r="N55" s="270">
        <f>'Budget Tool'!F19</f>
        <v>0</v>
      </c>
      <c r="O55" s="272"/>
      <c r="P55" s="270">
        <f>'Budget Tool'!G19</f>
        <v>0</v>
      </c>
      <c r="Q55" s="271"/>
      <c r="R55" s="271"/>
      <c r="S55" s="272"/>
      <c r="T55" s="247">
        <f>_xlfn.IFERROR(HLOOKUP(B$20,'Budget Tool'!$2:19,18,FALSE),"")</f>
      </c>
      <c r="U55" s="248"/>
      <c r="V55" s="248"/>
      <c r="W55" s="248"/>
      <c r="X55" s="249"/>
      <c r="Y55" s="281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3"/>
    </row>
    <row r="56" spans="1:37" ht="19.5" customHeight="1" thickBot="1">
      <c r="A56" s="198"/>
      <c r="B56" s="276" t="s">
        <v>29</v>
      </c>
      <c r="C56" s="277"/>
      <c r="D56" s="277"/>
      <c r="E56" s="277"/>
      <c r="F56" s="278"/>
      <c r="G56" s="191">
        <f>'Budget Tool'!C19</f>
        <v>0</v>
      </c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3"/>
      <c r="T56" s="194">
        <v>0</v>
      </c>
      <c r="U56" s="195"/>
      <c r="V56" s="195"/>
      <c r="W56" s="195"/>
      <c r="X56" s="196"/>
      <c r="Y56" s="279" t="s">
        <v>39</v>
      </c>
      <c r="Z56" s="280"/>
      <c r="AA56" s="280"/>
      <c r="AB56" s="280"/>
      <c r="AC56" s="197">
        <f>'Budget Tool'!H19</f>
        <v>0</v>
      </c>
      <c r="AD56" s="197"/>
      <c r="AE56" s="197"/>
      <c r="AF56" s="280" t="s">
        <v>40</v>
      </c>
      <c r="AG56" s="280"/>
      <c r="AH56" s="197">
        <f>'Budget Tool'!I19</f>
        <v>0</v>
      </c>
      <c r="AI56" s="197"/>
      <c r="AJ56" s="197"/>
      <c r="AK56" s="216"/>
    </row>
    <row r="57" spans="1:37" ht="19.5" customHeight="1">
      <c r="A57" s="198">
        <v>14</v>
      </c>
      <c r="B57" s="270">
        <f>'Budget Tool'!D20</f>
        <v>0</v>
      </c>
      <c r="C57" s="271"/>
      <c r="D57" s="271"/>
      <c r="E57" s="271"/>
      <c r="F57" s="272"/>
      <c r="G57" s="199">
        <f>'Budget Tool'!E20</f>
        <v>0</v>
      </c>
      <c r="H57" s="223"/>
      <c r="I57" s="223"/>
      <c r="J57" s="223"/>
      <c r="K57" s="223"/>
      <c r="L57" s="223"/>
      <c r="M57" s="200"/>
      <c r="N57" s="270">
        <f>'Budget Tool'!F20</f>
        <v>0</v>
      </c>
      <c r="O57" s="272"/>
      <c r="P57" s="270">
        <f>'Budget Tool'!G20</f>
        <v>0</v>
      </c>
      <c r="Q57" s="271"/>
      <c r="R57" s="271"/>
      <c r="S57" s="272"/>
      <c r="T57" s="247">
        <f>_xlfn.IFERROR(HLOOKUP(B$20,'Budget Tool'!$2:20,19,FALSE),"")</f>
      </c>
      <c r="U57" s="248"/>
      <c r="V57" s="248"/>
      <c r="W57" s="248"/>
      <c r="X57" s="249"/>
      <c r="Y57" s="281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3"/>
    </row>
    <row r="58" spans="1:37" ht="19.5" customHeight="1" thickBot="1">
      <c r="A58" s="198"/>
      <c r="B58" s="276" t="s">
        <v>29</v>
      </c>
      <c r="C58" s="277"/>
      <c r="D58" s="277"/>
      <c r="E58" s="277"/>
      <c r="F58" s="278"/>
      <c r="G58" s="191">
        <f>'Budget Tool'!C20</f>
        <v>0</v>
      </c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3"/>
      <c r="T58" s="194">
        <v>0</v>
      </c>
      <c r="U58" s="195"/>
      <c r="V58" s="195"/>
      <c r="W58" s="195"/>
      <c r="X58" s="196"/>
      <c r="Y58" s="279" t="s">
        <v>39</v>
      </c>
      <c r="Z58" s="280"/>
      <c r="AA58" s="280"/>
      <c r="AB58" s="280"/>
      <c r="AC58" s="197">
        <f>'Budget Tool'!H20</f>
        <v>0</v>
      </c>
      <c r="AD58" s="197"/>
      <c r="AE58" s="197"/>
      <c r="AF58" s="280" t="s">
        <v>40</v>
      </c>
      <c r="AG58" s="280"/>
      <c r="AH58" s="197">
        <f>'Budget Tool'!I20</f>
        <v>0</v>
      </c>
      <c r="AI58" s="197"/>
      <c r="AJ58" s="197"/>
      <c r="AK58" s="216"/>
    </row>
    <row r="59" spans="1:37" ht="19.5" customHeight="1">
      <c r="A59" s="198">
        <v>15</v>
      </c>
      <c r="B59" s="270">
        <f>'Budget Tool'!D21</f>
        <v>0</v>
      </c>
      <c r="C59" s="271"/>
      <c r="D59" s="271"/>
      <c r="E59" s="271"/>
      <c r="F59" s="272"/>
      <c r="G59" s="199">
        <f>'Budget Tool'!E21</f>
        <v>0</v>
      </c>
      <c r="H59" s="223"/>
      <c r="I59" s="223"/>
      <c r="J59" s="223"/>
      <c r="K59" s="223"/>
      <c r="L59" s="223"/>
      <c r="M59" s="200"/>
      <c r="N59" s="270">
        <f>'Budget Tool'!F21</f>
        <v>0</v>
      </c>
      <c r="O59" s="272"/>
      <c r="P59" s="270">
        <f>'Budget Tool'!G21</f>
        <v>0</v>
      </c>
      <c r="Q59" s="271"/>
      <c r="R59" s="271"/>
      <c r="S59" s="272"/>
      <c r="T59" s="247">
        <f>_xlfn.IFERROR(HLOOKUP(B$20,'Budget Tool'!$2:21,20,FALSE),"")</f>
      </c>
      <c r="U59" s="248"/>
      <c r="V59" s="248"/>
      <c r="W59" s="248"/>
      <c r="X59" s="249"/>
      <c r="Y59" s="281"/>
      <c r="Z59" s="282"/>
      <c r="AA59" s="282"/>
      <c r="AB59" s="282"/>
      <c r="AC59" s="282"/>
      <c r="AD59" s="282"/>
      <c r="AE59" s="282"/>
      <c r="AF59" s="282"/>
      <c r="AG59" s="282"/>
      <c r="AH59" s="282"/>
      <c r="AI59" s="282"/>
      <c r="AJ59" s="282"/>
      <c r="AK59" s="283"/>
    </row>
    <row r="60" spans="1:37" ht="19.5" customHeight="1" thickBot="1">
      <c r="A60" s="198"/>
      <c r="B60" s="276" t="s">
        <v>29</v>
      </c>
      <c r="C60" s="277"/>
      <c r="D60" s="277"/>
      <c r="E60" s="277"/>
      <c r="F60" s="278"/>
      <c r="G60" s="191">
        <f>'Budget Tool'!C21</f>
        <v>0</v>
      </c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3"/>
      <c r="T60" s="194">
        <v>0</v>
      </c>
      <c r="U60" s="195"/>
      <c r="V60" s="195"/>
      <c r="W60" s="195"/>
      <c r="X60" s="196"/>
      <c r="Y60" s="279" t="s">
        <v>39</v>
      </c>
      <c r="Z60" s="280"/>
      <c r="AA60" s="280"/>
      <c r="AB60" s="280"/>
      <c r="AC60" s="197">
        <f>'Budget Tool'!H21</f>
        <v>0</v>
      </c>
      <c r="AD60" s="197"/>
      <c r="AE60" s="197"/>
      <c r="AF60" s="280" t="s">
        <v>40</v>
      </c>
      <c r="AG60" s="280"/>
      <c r="AH60" s="197">
        <f>'Budget Tool'!I21</f>
        <v>0</v>
      </c>
      <c r="AI60" s="197"/>
      <c r="AJ60" s="197"/>
      <c r="AK60" s="216"/>
    </row>
    <row r="61" spans="1:37" ht="19.5" customHeight="1">
      <c r="A61" s="198">
        <v>16</v>
      </c>
      <c r="B61" s="270">
        <f>'Budget Tool'!D22</f>
        <v>0</v>
      </c>
      <c r="C61" s="271"/>
      <c r="D61" s="271"/>
      <c r="E61" s="271"/>
      <c r="F61" s="272"/>
      <c r="G61" s="199">
        <f>'Budget Tool'!E22</f>
        <v>0</v>
      </c>
      <c r="H61" s="223"/>
      <c r="I61" s="223"/>
      <c r="J61" s="223"/>
      <c r="K61" s="223"/>
      <c r="L61" s="223"/>
      <c r="M61" s="200"/>
      <c r="N61" s="270">
        <f>'Budget Tool'!F22</f>
        <v>0</v>
      </c>
      <c r="O61" s="272"/>
      <c r="P61" s="270">
        <f>'Budget Tool'!G22</f>
        <v>0</v>
      </c>
      <c r="Q61" s="271"/>
      <c r="R61" s="271"/>
      <c r="S61" s="272"/>
      <c r="T61" s="247">
        <f>_xlfn.IFERROR(HLOOKUP(B$20,'Budget Tool'!$2:22,21,FALSE),"")</f>
      </c>
      <c r="U61" s="248"/>
      <c r="V61" s="248"/>
      <c r="W61" s="248"/>
      <c r="X61" s="249"/>
      <c r="Y61" s="281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3"/>
    </row>
    <row r="62" spans="1:37" ht="19.5" customHeight="1" thickBot="1">
      <c r="A62" s="198"/>
      <c r="B62" s="276" t="s">
        <v>29</v>
      </c>
      <c r="C62" s="277"/>
      <c r="D62" s="277"/>
      <c r="E62" s="277"/>
      <c r="F62" s="278"/>
      <c r="G62" s="191">
        <f>'Budget Tool'!C22</f>
        <v>0</v>
      </c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3"/>
      <c r="T62" s="194">
        <v>0</v>
      </c>
      <c r="U62" s="195"/>
      <c r="V62" s="195"/>
      <c r="W62" s="195"/>
      <c r="X62" s="196"/>
      <c r="Y62" s="279" t="s">
        <v>39</v>
      </c>
      <c r="Z62" s="280"/>
      <c r="AA62" s="280"/>
      <c r="AB62" s="280"/>
      <c r="AC62" s="197">
        <f>'Budget Tool'!H22</f>
        <v>0</v>
      </c>
      <c r="AD62" s="197"/>
      <c r="AE62" s="197"/>
      <c r="AF62" s="280" t="s">
        <v>40</v>
      </c>
      <c r="AG62" s="280"/>
      <c r="AH62" s="197">
        <f>'Budget Tool'!I22</f>
        <v>0</v>
      </c>
      <c r="AI62" s="197"/>
      <c r="AJ62" s="197"/>
      <c r="AK62" s="216"/>
    </row>
    <row r="63" spans="2:37" ht="19.5" customHeight="1">
      <c r="B63" s="213" t="s">
        <v>49</v>
      </c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5"/>
      <c r="T63" s="268">
        <f>SUM(T31,T33,T35,T37,T39,T41,T43,T45,T47,T49,T51,T53,T55,T57,T59,T61)</f>
        <v>0</v>
      </c>
      <c r="U63" s="269"/>
      <c r="V63" s="269"/>
      <c r="W63" s="269"/>
      <c r="X63" s="269"/>
      <c r="Y63" s="217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9"/>
    </row>
    <row r="64" spans="1:37" ht="19.5" customHeight="1">
      <c r="A64" s="65" t="s">
        <v>81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1"/>
      <c r="AJ64" s="61"/>
      <c r="AK64" s="61"/>
    </row>
    <row r="65" spans="1:37" ht="19.5" customHeight="1">
      <c r="A65" s="66"/>
      <c r="B65" s="63"/>
      <c r="C65" s="63"/>
      <c r="D65" s="67" t="s">
        <v>74</v>
      </c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275" t="s">
        <v>143</v>
      </c>
      <c r="AG65" s="275"/>
      <c r="AH65" s="275"/>
      <c r="AI65" s="275"/>
      <c r="AJ65" s="275"/>
      <c r="AK65" s="275"/>
    </row>
    <row r="70" spans="2:37" ht="19.5" customHeight="1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1"/>
      <c r="AJ70" s="61"/>
      <c r="AK70" s="61"/>
    </row>
    <row r="71" spans="2:36" ht="19.5" customHeight="1">
      <c r="B71" s="63"/>
      <c r="C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1"/>
      <c r="AJ71" s="61"/>
    </row>
  </sheetData>
  <sheetProtection selectLockedCells="1"/>
  <mergeCells count="263">
    <mergeCell ref="AE1:AL1"/>
    <mergeCell ref="Y61:AK61"/>
    <mergeCell ref="B62:F62"/>
    <mergeCell ref="G62:S62"/>
    <mergeCell ref="T62:X62"/>
    <mergeCell ref="Y62:AB62"/>
    <mergeCell ref="AC62:AE62"/>
    <mergeCell ref="AF62:AG62"/>
    <mergeCell ref="AH62:AK62"/>
    <mergeCell ref="Y59:AK59"/>
    <mergeCell ref="Y60:AB60"/>
    <mergeCell ref="AC60:AE60"/>
    <mergeCell ref="AF60:AG60"/>
    <mergeCell ref="A61:A62"/>
    <mergeCell ref="B61:F61"/>
    <mergeCell ref="G61:M61"/>
    <mergeCell ref="N61:O61"/>
    <mergeCell ref="P61:S61"/>
    <mergeCell ref="T61:X61"/>
    <mergeCell ref="AH60:AK60"/>
    <mergeCell ref="A59:A60"/>
    <mergeCell ref="B59:F59"/>
    <mergeCell ref="G59:M59"/>
    <mergeCell ref="N59:O59"/>
    <mergeCell ref="P59:S59"/>
    <mergeCell ref="T59:X59"/>
    <mergeCell ref="B60:F60"/>
    <mergeCell ref="G60:S60"/>
    <mergeCell ref="T60:X60"/>
    <mergeCell ref="Y57:AK57"/>
    <mergeCell ref="B58:F58"/>
    <mergeCell ref="G58:S58"/>
    <mergeCell ref="T58:X58"/>
    <mergeCell ref="Y58:AB58"/>
    <mergeCell ref="AC58:AE58"/>
    <mergeCell ref="AF58:AG58"/>
    <mergeCell ref="AH58:AK58"/>
    <mergeCell ref="A57:A58"/>
    <mergeCell ref="B57:F57"/>
    <mergeCell ref="G57:M57"/>
    <mergeCell ref="N57:O57"/>
    <mergeCell ref="P57:S57"/>
    <mergeCell ref="T57:X57"/>
    <mergeCell ref="Y55:AK55"/>
    <mergeCell ref="B56:F56"/>
    <mergeCell ref="G56:S56"/>
    <mergeCell ref="T56:X56"/>
    <mergeCell ref="Y56:AB56"/>
    <mergeCell ref="AC56:AE56"/>
    <mergeCell ref="AF56:AG56"/>
    <mergeCell ref="AH56:AK56"/>
    <mergeCell ref="A55:A56"/>
    <mergeCell ref="B55:F55"/>
    <mergeCell ref="G55:M55"/>
    <mergeCell ref="N55:O55"/>
    <mergeCell ref="P55:S55"/>
    <mergeCell ref="T55:X55"/>
    <mergeCell ref="Y53:AK53"/>
    <mergeCell ref="B54:F54"/>
    <mergeCell ref="G54:S54"/>
    <mergeCell ref="T54:X54"/>
    <mergeCell ref="Y54:AB54"/>
    <mergeCell ref="AC54:AE54"/>
    <mergeCell ref="AF54:AG54"/>
    <mergeCell ref="AH54:AK54"/>
    <mergeCell ref="A53:A54"/>
    <mergeCell ref="B53:F53"/>
    <mergeCell ref="G53:M53"/>
    <mergeCell ref="N53:O53"/>
    <mergeCell ref="P53:S53"/>
    <mergeCell ref="T53:X53"/>
    <mergeCell ref="Y51:AK51"/>
    <mergeCell ref="B52:F52"/>
    <mergeCell ref="G52:S52"/>
    <mergeCell ref="T52:X52"/>
    <mergeCell ref="Y52:AB52"/>
    <mergeCell ref="AC52:AE52"/>
    <mergeCell ref="AF52:AG52"/>
    <mergeCell ref="AH52:AK52"/>
    <mergeCell ref="A51:A52"/>
    <mergeCell ref="B51:F51"/>
    <mergeCell ref="G51:M51"/>
    <mergeCell ref="N51:O51"/>
    <mergeCell ref="P51:S51"/>
    <mergeCell ref="T51:X51"/>
    <mergeCell ref="AF65:AK65"/>
    <mergeCell ref="A45:A46"/>
    <mergeCell ref="A47:A48"/>
    <mergeCell ref="A49:A50"/>
    <mergeCell ref="AH50:AK50"/>
    <mergeCell ref="B45:F45"/>
    <mergeCell ref="G45:M45"/>
    <mergeCell ref="N45:O45"/>
    <mergeCell ref="P45:S45"/>
    <mergeCell ref="T45:X45"/>
    <mergeCell ref="Y45:AK45"/>
    <mergeCell ref="B50:F50"/>
    <mergeCell ref="G50:S50"/>
    <mergeCell ref="T50:X50"/>
    <mergeCell ref="Y50:AB50"/>
    <mergeCell ref="AC50:AE50"/>
    <mergeCell ref="AF50:AG50"/>
    <mergeCell ref="AH48:AK48"/>
    <mergeCell ref="B49:F49"/>
    <mergeCell ref="G49:M49"/>
    <mergeCell ref="N49:O49"/>
    <mergeCell ref="P49:S49"/>
    <mergeCell ref="T49:X49"/>
    <mergeCell ref="Y49:AK49"/>
    <mergeCell ref="B48:F48"/>
    <mergeCell ref="G48:S48"/>
    <mergeCell ref="T48:X48"/>
    <mergeCell ref="Y48:AB48"/>
    <mergeCell ref="AC48:AE48"/>
    <mergeCell ref="AF48:AG48"/>
    <mergeCell ref="AH46:AK46"/>
    <mergeCell ref="B47:F47"/>
    <mergeCell ref="G47:M47"/>
    <mergeCell ref="N47:O47"/>
    <mergeCell ref="P47:S47"/>
    <mergeCell ref="T47:X47"/>
    <mergeCell ref="Y47:AK47"/>
    <mergeCell ref="B46:F46"/>
    <mergeCell ref="G46:S46"/>
    <mergeCell ref="T46:X46"/>
    <mergeCell ref="Y46:AB46"/>
    <mergeCell ref="AC46:AE46"/>
    <mergeCell ref="AF46:AG46"/>
    <mergeCell ref="A41:A42"/>
    <mergeCell ref="B41:F41"/>
    <mergeCell ref="G41:M41"/>
    <mergeCell ref="N41:O41"/>
    <mergeCell ref="P41:S41"/>
    <mergeCell ref="T41:X41"/>
    <mergeCell ref="T42:X42"/>
    <mergeCell ref="G42:S42"/>
    <mergeCell ref="Y44:AB44"/>
    <mergeCell ref="AC44:AE44"/>
    <mergeCell ref="AF44:AG44"/>
    <mergeCell ref="Y41:AK41"/>
    <mergeCell ref="AH42:AK42"/>
    <mergeCell ref="AH44:AK44"/>
    <mergeCell ref="Y42:AB42"/>
    <mergeCell ref="AC42:AE42"/>
    <mergeCell ref="AF42:AG42"/>
    <mergeCell ref="A43:A44"/>
    <mergeCell ref="B43:F43"/>
    <mergeCell ref="B44:F44"/>
    <mergeCell ref="P43:S43"/>
    <mergeCell ref="G44:S44"/>
    <mergeCell ref="T44:X44"/>
    <mergeCell ref="B39:F39"/>
    <mergeCell ref="B36:F36"/>
    <mergeCell ref="B38:F38"/>
    <mergeCell ref="P39:S39"/>
    <mergeCell ref="G38:S38"/>
    <mergeCell ref="G43:M43"/>
    <mergeCell ref="N43:O43"/>
    <mergeCell ref="G36:S36"/>
    <mergeCell ref="B40:F40"/>
    <mergeCell ref="B42:F42"/>
    <mergeCell ref="Y40:AB40"/>
    <mergeCell ref="AF36:AG36"/>
    <mergeCell ref="AH36:AK36"/>
    <mergeCell ref="Y32:AB32"/>
    <mergeCell ref="Y34:AB34"/>
    <mergeCell ref="A35:A36"/>
    <mergeCell ref="A37:A38"/>
    <mergeCell ref="A39:A40"/>
    <mergeCell ref="T36:X36"/>
    <mergeCell ref="T37:X37"/>
    <mergeCell ref="T39:X39"/>
    <mergeCell ref="Y39:AK39"/>
    <mergeCell ref="Y37:AK37"/>
    <mergeCell ref="T38:X38"/>
    <mergeCell ref="Y38:AB38"/>
    <mergeCell ref="AC38:AE38"/>
    <mergeCell ref="N35:O35"/>
    <mergeCell ref="P35:S35"/>
    <mergeCell ref="Y35:AK35"/>
    <mergeCell ref="AF34:AG34"/>
    <mergeCell ref="B31:F31"/>
    <mergeCell ref="P31:S31"/>
    <mergeCell ref="B32:F32"/>
    <mergeCell ref="B33:F33"/>
    <mergeCell ref="G33:M33"/>
    <mergeCell ref="AH32:AK32"/>
    <mergeCell ref="T63:X63"/>
    <mergeCell ref="T35:X35"/>
    <mergeCell ref="G40:S40"/>
    <mergeCell ref="B35:F35"/>
    <mergeCell ref="G35:M35"/>
    <mergeCell ref="T40:X40"/>
    <mergeCell ref="G39:M39"/>
    <mergeCell ref="G37:M37"/>
    <mergeCell ref="N37:O37"/>
    <mergeCell ref="P37:S37"/>
    <mergeCell ref="A3:AK3"/>
    <mergeCell ref="U7:AB7"/>
    <mergeCell ref="AC7:AK7"/>
    <mergeCell ref="Z20:AA20"/>
    <mergeCell ref="B20:M20"/>
    <mergeCell ref="A12:G14"/>
    <mergeCell ref="Z18:AA18"/>
    <mergeCell ref="U6:AB6"/>
    <mergeCell ref="AC18:AJ18"/>
    <mergeCell ref="AC20:AI20"/>
    <mergeCell ref="A2:AK2"/>
    <mergeCell ref="A4:AK4"/>
    <mergeCell ref="H12:AJ14"/>
    <mergeCell ref="G9:Z9"/>
    <mergeCell ref="G10:Z10"/>
    <mergeCell ref="G31:M31"/>
    <mergeCell ref="N31:O31"/>
    <mergeCell ref="AC6:AK6"/>
    <mergeCell ref="G6:T6"/>
    <mergeCell ref="G7:T7"/>
    <mergeCell ref="AF40:AG40"/>
    <mergeCell ref="T43:X43"/>
    <mergeCell ref="Y43:AK43"/>
    <mergeCell ref="P33:S33"/>
    <mergeCell ref="T34:X34"/>
    <mergeCell ref="T33:X33"/>
    <mergeCell ref="AC34:AE34"/>
    <mergeCell ref="Y36:AB36"/>
    <mergeCell ref="AC36:AE36"/>
    <mergeCell ref="AF38:AG38"/>
    <mergeCell ref="B29:S29"/>
    <mergeCell ref="N30:O30"/>
    <mergeCell ref="AF32:AG32"/>
    <mergeCell ref="P30:S30"/>
    <mergeCell ref="N20:S20"/>
    <mergeCell ref="B30:F30"/>
    <mergeCell ref="G30:M30"/>
    <mergeCell ref="Y30:AK30"/>
    <mergeCell ref="T29:X29"/>
    <mergeCell ref="Y28:AK29"/>
    <mergeCell ref="B63:S63"/>
    <mergeCell ref="AH38:AK38"/>
    <mergeCell ref="Y63:AK63"/>
    <mergeCell ref="AC40:AE40"/>
    <mergeCell ref="AH40:AK40"/>
    <mergeCell ref="AH34:AK34"/>
    <mergeCell ref="N39:O39"/>
    <mergeCell ref="B34:F34"/>
    <mergeCell ref="G34:S34"/>
    <mergeCell ref="B37:F37"/>
    <mergeCell ref="A33:A34"/>
    <mergeCell ref="N33:O33"/>
    <mergeCell ref="AD9:AK9"/>
    <mergeCell ref="T30:X30"/>
    <mergeCell ref="Y33:AK33"/>
    <mergeCell ref="B18:P18"/>
    <mergeCell ref="T20:V20"/>
    <mergeCell ref="C26:AD26"/>
    <mergeCell ref="R18:X18"/>
    <mergeCell ref="A27:AK27"/>
    <mergeCell ref="A31:A32"/>
    <mergeCell ref="Y31:AK31"/>
    <mergeCell ref="T31:X31"/>
    <mergeCell ref="G32:S32"/>
    <mergeCell ref="T32:X32"/>
    <mergeCell ref="AC32:AE32"/>
  </mergeCells>
  <conditionalFormatting sqref="P22:P23">
    <cfRule type="containsText" priority="3" dxfId="1" operator="containsText" stopIfTrue="1" text="&gt; contact SRS Accounting Division for effort and due dates &lt;">
      <formula>NOT(ISERROR(SEARCH("&gt; contact SRS Accounting Division for effort and due dates &lt;",P22)))</formula>
    </cfRule>
  </conditionalFormatting>
  <conditionalFormatting sqref="T63:X63">
    <cfRule type="cellIs" priority="2" dxfId="0" operator="greaterThan" stopIfTrue="1">
      <formula>$T$20</formula>
    </cfRule>
  </conditionalFormatting>
  <conditionalFormatting sqref="AE1">
    <cfRule type="containsText" priority="1" dxfId="0" operator="containsText" stopIfTrue="1" text="&lt;-- Please enter NSF Academic salary. Enter zero if none.">
      <formula>NOT(ISERROR(SEARCH("&lt;-- Please enter NSF Academic salary. Enter zero if none.",AE1)))</formula>
    </cfRule>
  </conditionalFormatting>
  <dataValidations count="1">
    <dataValidation type="list" allowBlank="1" showInputMessage="1" showErrorMessage="1" sqref="B20">
      <formula1>Period</formula1>
    </dataValidation>
  </dataValidations>
  <printOptions horizontalCentered="1"/>
  <pageMargins left="0.25" right="0.25" top="0.25" bottom="0" header="0.2" footer="0.2"/>
  <pageSetup fitToHeight="1" fitToWidth="1" horizontalDpi="600" verticalDpi="600" orientation="portrait" scale="75" r:id="rId3"/>
  <ignoredErrors>
    <ignoredError sqref="T33 T34:X39 U33:X33 G31:S48 B31:F48 T41:X41 T43:X48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59"/>
  <sheetViews>
    <sheetView showGridLines="0" zoomScaleSheetLayoutView="100" workbookViewId="0" topLeftCell="A1">
      <selection activeCell="G5" sqref="G5:T5"/>
    </sheetView>
  </sheetViews>
  <sheetFormatPr defaultColWidth="2.7109375" defaultRowHeight="19.5" customHeight="1"/>
  <cols>
    <col min="1" max="13" width="2.7109375" style="1" customWidth="1"/>
    <col min="14" max="17" width="3.140625" style="1" customWidth="1"/>
    <col min="18" max="18" width="3.7109375" style="1" customWidth="1"/>
    <col min="19" max="19" width="3.140625" style="1" customWidth="1"/>
    <col min="20" max="21" width="2.7109375" style="1" customWidth="1"/>
    <col min="22" max="22" width="4.8515625" style="1" customWidth="1"/>
    <col min="23" max="37" width="2.7109375" style="1" customWidth="1"/>
    <col min="38" max="104" width="2.7109375" style="9" customWidth="1"/>
    <col min="105" max="16384" width="2.7109375" style="1" customWidth="1"/>
  </cols>
  <sheetData>
    <row r="1" spans="1:38" ht="19.5" customHeight="1">
      <c r="A1" s="251" t="s">
        <v>160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36"/>
    </row>
    <row r="2" spans="1:38" ht="19.5" customHeight="1">
      <c r="A2" s="251" t="s">
        <v>68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36"/>
    </row>
    <row r="3" spans="1:104" s="2" customFormat="1" ht="10.5" customHeight="1">
      <c r="A3" s="252" t="s">
        <v>43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37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</row>
    <row r="4" spans="8:104" s="3" customFormat="1" ht="5.25" customHeight="1">
      <c r="H4" s="4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</row>
    <row r="5" spans="1:104" s="3" customFormat="1" ht="15" customHeight="1">
      <c r="A5" s="17" t="s">
        <v>7</v>
      </c>
      <c r="G5" s="319" t="s">
        <v>104</v>
      </c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265" t="s">
        <v>6</v>
      </c>
      <c r="V5" s="265"/>
      <c r="W5" s="265"/>
      <c r="X5" s="265"/>
      <c r="Y5" s="265"/>
      <c r="Z5" s="265"/>
      <c r="AA5" s="265"/>
      <c r="AB5" s="265"/>
      <c r="AC5" s="319" t="s">
        <v>34</v>
      </c>
      <c r="AD5" s="319"/>
      <c r="AE5" s="319"/>
      <c r="AF5" s="319"/>
      <c r="AG5" s="319"/>
      <c r="AH5" s="319"/>
      <c r="AI5" s="319"/>
      <c r="AJ5" s="319"/>
      <c r="AK5" s="319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</row>
    <row r="6" spans="5:104" s="3" customFormat="1" ht="17.25" customHeight="1">
      <c r="E6" s="7"/>
      <c r="F6" s="7"/>
      <c r="G6" s="257" t="s">
        <v>105</v>
      </c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8" t="s">
        <v>22</v>
      </c>
      <c r="V6" s="258"/>
      <c r="W6" s="258"/>
      <c r="X6" s="258"/>
      <c r="Y6" s="258"/>
      <c r="Z6" s="258"/>
      <c r="AA6" s="258"/>
      <c r="AB6" s="258"/>
      <c r="AC6" s="320" t="s">
        <v>55</v>
      </c>
      <c r="AD6" s="320"/>
      <c r="AE6" s="320"/>
      <c r="AF6" s="320"/>
      <c r="AG6" s="320"/>
      <c r="AH6" s="320"/>
      <c r="AI6" s="320"/>
      <c r="AJ6" s="320"/>
      <c r="AK6" s="320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</row>
    <row r="7" spans="5:104" s="3" customFormat="1" ht="5.25" customHeight="1">
      <c r="E7" s="7"/>
      <c r="F7" s="7"/>
      <c r="G7" s="6"/>
      <c r="J7" s="7"/>
      <c r="K7" s="7"/>
      <c r="T7" s="5"/>
      <c r="U7" s="39"/>
      <c r="V7" s="39"/>
      <c r="W7" s="39"/>
      <c r="X7" s="39"/>
      <c r="Y7" s="39"/>
      <c r="Z7" s="39"/>
      <c r="AA7" s="39"/>
      <c r="AB7" s="39"/>
      <c r="AC7" s="40"/>
      <c r="AD7" s="40"/>
      <c r="AE7" s="40"/>
      <c r="AF7" s="40"/>
      <c r="AG7" s="40"/>
      <c r="AH7" s="40"/>
      <c r="AI7" s="40"/>
      <c r="AJ7" s="40"/>
      <c r="AK7" s="40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</row>
    <row r="8" spans="7:104" s="3" customFormat="1" ht="15" customHeight="1">
      <c r="G8" s="316" t="s">
        <v>35</v>
      </c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C8" s="38" t="s">
        <v>19</v>
      </c>
      <c r="AD8" s="317">
        <v>44682</v>
      </c>
      <c r="AE8" s="318"/>
      <c r="AF8" s="318"/>
      <c r="AG8" s="318"/>
      <c r="AH8" s="318"/>
      <c r="AI8" s="318"/>
      <c r="AJ8" s="318"/>
      <c r="AK8" s="318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</row>
    <row r="9" spans="7:26" ht="12.75">
      <c r="G9" s="255" t="s">
        <v>8</v>
      </c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</row>
    <row r="10" spans="1:30" s="9" customFormat="1" ht="4.5" customHeight="1">
      <c r="A10" s="16"/>
      <c r="D10" s="16"/>
      <c r="E10" s="14"/>
      <c r="F10" s="14"/>
      <c r="G10" s="14"/>
      <c r="H10" s="14"/>
      <c r="I10" s="32"/>
      <c r="J10" s="32"/>
      <c r="K10" s="32"/>
      <c r="L10" s="32"/>
      <c r="M10" s="32"/>
      <c r="N10" s="32"/>
      <c r="O10" s="32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  <c r="AA10" s="27"/>
      <c r="AB10" s="27"/>
      <c r="AC10" s="27"/>
      <c r="AD10" s="32"/>
    </row>
    <row r="11" spans="1:104" s="18" customFormat="1" ht="19.5" customHeight="1">
      <c r="A11" s="262" t="s">
        <v>9</v>
      </c>
      <c r="B11" s="262"/>
      <c r="C11" s="262"/>
      <c r="D11" s="262"/>
      <c r="E11" s="262"/>
      <c r="F11" s="262"/>
      <c r="G11" s="262"/>
      <c r="H11" s="253" t="s">
        <v>131</v>
      </c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</row>
    <row r="12" spans="1:104" s="3" customFormat="1" ht="7.5" customHeight="1">
      <c r="A12" s="262"/>
      <c r="B12" s="262"/>
      <c r="C12" s="262"/>
      <c r="D12" s="262"/>
      <c r="E12" s="262"/>
      <c r="F12" s="262"/>
      <c r="G12" s="262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</row>
    <row r="13" spans="1:104" s="3" customFormat="1" ht="12" customHeight="1">
      <c r="A13" s="262"/>
      <c r="B13" s="262"/>
      <c r="C13" s="262"/>
      <c r="D13" s="262"/>
      <c r="E13" s="262"/>
      <c r="F13" s="262"/>
      <c r="G13" s="262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</row>
    <row r="14" spans="1:34" ht="6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0" s="9" customFormat="1" ht="15" customHeight="1">
      <c r="A15" s="16" t="s">
        <v>38</v>
      </c>
      <c r="D15" s="16"/>
      <c r="E15" s="14"/>
      <c r="F15" s="14"/>
      <c r="G15" s="14"/>
      <c r="H15" s="14"/>
      <c r="I15" s="32"/>
      <c r="J15" s="32"/>
      <c r="K15" s="32"/>
      <c r="L15" s="32"/>
      <c r="M15" s="32"/>
      <c r="N15" s="32"/>
      <c r="O15" s="3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4"/>
      <c r="AA15" s="27"/>
      <c r="AB15" s="27"/>
      <c r="AC15" s="27"/>
      <c r="AD15" s="32"/>
    </row>
    <row r="16" spans="1:30" s="9" customFormat="1" ht="4.5" customHeight="1">
      <c r="A16" s="16"/>
      <c r="D16" s="16"/>
      <c r="E16" s="14"/>
      <c r="F16" s="14"/>
      <c r="G16" s="14"/>
      <c r="H16" s="14"/>
      <c r="I16" s="32"/>
      <c r="J16" s="32"/>
      <c r="K16" s="32"/>
      <c r="L16" s="32"/>
      <c r="M16" s="32"/>
      <c r="N16" s="32"/>
      <c r="O16" s="32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4"/>
      <c r="AA16" s="27"/>
      <c r="AB16" s="27"/>
      <c r="AC16" s="27"/>
      <c r="AD16" s="32"/>
    </row>
    <row r="17" spans="1:36" s="9" customFormat="1" ht="12.75" customHeight="1">
      <c r="A17" s="27"/>
      <c r="B17" s="208" t="s">
        <v>11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R17" s="211" t="s">
        <v>47</v>
      </c>
      <c r="S17" s="211"/>
      <c r="T17" s="211"/>
      <c r="U17" s="211"/>
      <c r="V17" s="211"/>
      <c r="W17" s="211"/>
      <c r="X17" s="211"/>
      <c r="Y17" s="42"/>
      <c r="Z17" s="263"/>
      <c r="AA17" s="264"/>
      <c r="AB17" s="31"/>
      <c r="AC17" s="266" t="s">
        <v>12</v>
      </c>
      <c r="AD17" s="266"/>
      <c r="AE17" s="266"/>
      <c r="AF17" s="266"/>
      <c r="AG17" s="266"/>
      <c r="AH17" s="266"/>
      <c r="AI17" s="266"/>
      <c r="AJ17" s="266"/>
    </row>
    <row r="18" spans="1:29" s="9" customFormat="1" ht="4.5" customHeight="1">
      <c r="A18" s="16"/>
      <c r="F18" s="16"/>
      <c r="G18" s="14"/>
      <c r="H18" s="14"/>
      <c r="I18" s="14"/>
      <c r="J18" s="14"/>
      <c r="K18" s="32"/>
      <c r="L18" s="32"/>
      <c r="M18" s="32"/>
      <c r="N18" s="32"/>
      <c r="O18" s="32"/>
      <c r="P18" s="32"/>
      <c r="R18" s="43"/>
      <c r="S18" s="43"/>
      <c r="T18" s="43"/>
      <c r="U18" s="43"/>
      <c r="V18" s="44"/>
      <c r="W18" s="45"/>
      <c r="X18" s="45"/>
      <c r="Y18" s="27"/>
      <c r="Z18" s="60"/>
      <c r="AA18" s="60"/>
      <c r="AB18" s="27"/>
      <c r="AC18" s="32"/>
    </row>
    <row r="19" spans="1:106" ht="12.75" customHeight="1">
      <c r="A19" s="27"/>
      <c r="B19" s="314" t="s">
        <v>13</v>
      </c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5" t="str">
        <f>VLOOKUP(B19,EXCperiodtable,2,0)</f>
        <v>3/11/24-3/27/24</v>
      </c>
      <c r="O19" s="315"/>
      <c r="P19" s="315"/>
      <c r="Q19" s="315"/>
      <c r="R19" s="315"/>
      <c r="S19" s="315"/>
      <c r="T19" s="209">
        <f>VLOOKUP(B19,EXCperiodtable,3,0)</f>
        <v>0.08928571428571429</v>
      </c>
      <c r="U19" s="209"/>
      <c r="V19" s="209"/>
      <c r="W19" s="54"/>
      <c r="X19" s="54"/>
      <c r="Y19" s="55"/>
      <c r="Z19" s="260"/>
      <c r="AA19" s="260"/>
      <c r="AB19" s="56"/>
      <c r="AC19" s="267">
        <f>VLOOKUP(B19,EXCperiodtable,5,0)</f>
        <v>45398</v>
      </c>
      <c r="AD19" s="267"/>
      <c r="AE19" s="267"/>
      <c r="AF19" s="267"/>
      <c r="AG19" s="267"/>
      <c r="AH19" s="267"/>
      <c r="AI19" s="267"/>
      <c r="AL19" s="1"/>
      <c r="AM19" s="1"/>
      <c r="DA19" s="9"/>
      <c r="DB19" s="9"/>
    </row>
    <row r="20" spans="1:106" ht="4.5" customHeight="1">
      <c r="A20" s="27"/>
      <c r="B20" s="14"/>
      <c r="E20" s="14"/>
      <c r="F20" s="28"/>
      <c r="G20" s="14"/>
      <c r="H20" s="14"/>
      <c r="I20" s="35"/>
      <c r="J20" s="35"/>
      <c r="K20" s="35"/>
      <c r="L20" s="35"/>
      <c r="M20" s="35"/>
      <c r="N20" s="35"/>
      <c r="O20" s="35"/>
      <c r="P20" s="35"/>
      <c r="R20" s="46"/>
      <c r="S20" s="47"/>
      <c r="T20" s="47"/>
      <c r="U20" s="48"/>
      <c r="V20" s="48"/>
      <c r="W20" s="41"/>
      <c r="X20" s="41"/>
      <c r="Y20" s="9"/>
      <c r="Z20" s="51"/>
      <c r="AA20" s="51"/>
      <c r="AB20" s="31"/>
      <c r="AC20" s="31"/>
      <c r="AD20" s="31"/>
      <c r="AE20" s="9"/>
      <c r="AF20" s="9"/>
      <c r="AG20" s="9"/>
      <c r="AH20" s="9"/>
      <c r="AI20" s="9"/>
      <c r="AL20" s="1"/>
      <c r="AM20" s="1"/>
      <c r="DA20" s="9"/>
      <c r="DB20" s="9"/>
    </row>
    <row r="21" spans="1:106" ht="12.75" customHeight="1">
      <c r="A21" s="27"/>
      <c r="B21" s="14"/>
      <c r="E21" s="14"/>
      <c r="F21" s="28"/>
      <c r="G21" s="14"/>
      <c r="H21" s="14"/>
      <c r="I21" s="35"/>
      <c r="J21" s="35"/>
      <c r="K21" s="35"/>
      <c r="L21" s="35"/>
      <c r="M21" s="35"/>
      <c r="N21" s="35"/>
      <c r="O21" s="35"/>
      <c r="P21" s="9">
        <f>IF(B19="Non-Traditional Break Period",Lookup!F10,IF(B19="Pick Period From Drop Down",Lookup!F2,""))</f>
      </c>
      <c r="S21" s="47"/>
      <c r="T21" s="47"/>
      <c r="U21" s="48"/>
      <c r="V21" s="48"/>
      <c r="W21" s="41"/>
      <c r="X21" s="41"/>
      <c r="Y21" s="9"/>
      <c r="Z21" s="51"/>
      <c r="AA21" s="51"/>
      <c r="AB21" s="31"/>
      <c r="AC21" s="31"/>
      <c r="AD21" s="31"/>
      <c r="AE21" s="9"/>
      <c r="AF21" s="9"/>
      <c r="AG21" s="9"/>
      <c r="AH21" s="9"/>
      <c r="AI21" s="9"/>
      <c r="AL21" s="1"/>
      <c r="AM21" s="1"/>
      <c r="DA21" s="9"/>
      <c r="DB21" s="9"/>
    </row>
    <row r="22" spans="1:106" ht="3.75" customHeight="1">
      <c r="A22" s="27"/>
      <c r="B22" s="14"/>
      <c r="E22" s="14"/>
      <c r="F22" s="28"/>
      <c r="G22" s="14"/>
      <c r="H22" s="14"/>
      <c r="I22" s="35"/>
      <c r="J22" s="35"/>
      <c r="K22" s="35"/>
      <c r="L22" s="35"/>
      <c r="M22" s="35"/>
      <c r="N22" s="35"/>
      <c r="O22" s="35"/>
      <c r="P22" s="9"/>
      <c r="S22" s="47"/>
      <c r="T22" s="47"/>
      <c r="U22" s="48"/>
      <c r="V22" s="48"/>
      <c r="W22" s="41"/>
      <c r="X22" s="41"/>
      <c r="Y22" s="9"/>
      <c r="Z22" s="51"/>
      <c r="AA22" s="51"/>
      <c r="AB22" s="31"/>
      <c r="AC22" s="31"/>
      <c r="AD22" s="31"/>
      <c r="AE22" s="9"/>
      <c r="AF22" s="9"/>
      <c r="AG22" s="9"/>
      <c r="AH22" s="9"/>
      <c r="AI22" s="9"/>
      <c r="AL22" s="1"/>
      <c r="AM22" s="1"/>
      <c r="DA22" s="9"/>
      <c r="DB22" s="9"/>
    </row>
    <row r="23" spans="1:106" ht="12.75" customHeight="1">
      <c r="A23" s="134" t="str">
        <f>IF(B19="Pick Period From Drop Down","","Note: Remember to take into account any paid University administrative duties performed during the EXC period.")</f>
        <v>Note: Remember to take into account any paid University administrative duties performed during the EXC period.</v>
      </c>
      <c r="D23" s="9"/>
      <c r="G23" s="9"/>
      <c r="H23" s="9"/>
      <c r="I23" s="9"/>
      <c r="J23" s="9"/>
      <c r="K23" s="9"/>
      <c r="M23" s="9"/>
      <c r="N23" s="9"/>
      <c r="O23" s="9"/>
      <c r="P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L23" s="1"/>
      <c r="AM23" s="1"/>
      <c r="DA23" s="9"/>
      <c r="DB23" s="9"/>
    </row>
    <row r="24" spans="1:106" ht="3.75" customHeight="1">
      <c r="A24" s="58"/>
      <c r="D24" s="9"/>
      <c r="G24" s="9"/>
      <c r="H24" s="9"/>
      <c r="I24" s="9"/>
      <c r="J24" s="9"/>
      <c r="K24" s="9"/>
      <c r="M24" s="9"/>
      <c r="N24" s="9"/>
      <c r="O24" s="9"/>
      <c r="P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L24" s="1"/>
      <c r="AM24" s="1"/>
      <c r="DA24" s="9"/>
      <c r="DB24" s="9"/>
    </row>
    <row r="25" spans="1:35" ht="11.25" customHeight="1">
      <c r="A25" s="27"/>
      <c r="C25" s="210">
        <f>IF(T44&gt;T19,"** MAXIMUM % Effort Exceeded for Period **","")</f>
      </c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31"/>
      <c r="AF25" s="31"/>
      <c r="AG25" s="9"/>
      <c r="AH25" s="9"/>
      <c r="AI25" s="9"/>
    </row>
    <row r="26" spans="1:38" ht="19.5" customHeight="1" thickBot="1">
      <c r="A26" s="313" t="s">
        <v>18</v>
      </c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25"/>
    </row>
    <row r="27" spans="1:37" ht="6.75" customHeight="1" thickBot="1" thickTop="1">
      <c r="A27" s="27"/>
      <c r="B27" s="14"/>
      <c r="C27" s="14"/>
      <c r="D27" s="28"/>
      <c r="E27" s="14"/>
      <c r="F27" s="14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0"/>
      <c r="X27" s="30"/>
      <c r="Y27" s="241" t="s">
        <v>94</v>
      </c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3"/>
    </row>
    <row r="28" spans="2:37" ht="24" customHeight="1" thickBot="1" thickTop="1">
      <c r="B28" s="224" t="s">
        <v>23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6"/>
      <c r="T28" s="238" t="s">
        <v>48</v>
      </c>
      <c r="U28" s="239"/>
      <c r="V28" s="239"/>
      <c r="W28" s="239"/>
      <c r="X28" s="240"/>
      <c r="Y28" s="244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6"/>
    </row>
    <row r="29" spans="2:104" s="26" customFormat="1" ht="19.5" customHeight="1" thickBot="1" thickTop="1">
      <c r="B29" s="233" t="s">
        <v>24</v>
      </c>
      <c r="C29" s="234"/>
      <c r="D29" s="234"/>
      <c r="E29" s="234"/>
      <c r="F29" s="228"/>
      <c r="G29" s="233" t="s">
        <v>25</v>
      </c>
      <c r="H29" s="234"/>
      <c r="I29" s="234"/>
      <c r="J29" s="234"/>
      <c r="K29" s="234"/>
      <c r="L29" s="234"/>
      <c r="M29" s="228"/>
      <c r="N29" s="227" t="s">
        <v>26</v>
      </c>
      <c r="O29" s="228"/>
      <c r="P29" s="227" t="s">
        <v>27</v>
      </c>
      <c r="Q29" s="230"/>
      <c r="R29" s="230"/>
      <c r="S29" s="231"/>
      <c r="T29" s="202" t="s">
        <v>28</v>
      </c>
      <c r="U29" s="203"/>
      <c r="V29" s="203"/>
      <c r="W29" s="203"/>
      <c r="X29" s="204"/>
      <c r="Y29" s="235" t="s">
        <v>41</v>
      </c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7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</row>
    <row r="30" spans="1:104" s="26" customFormat="1" ht="19.5" customHeight="1" thickTop="1">
      <c r="A30" s="309">
        <v>1</v>
      </c>
      <c r="B30" s="199" t="s">
        <v>36</v>
      </c>
      <c r="C30" s="223"/>
      <c r="D30" s="223"/>
      <c r="E30" s="223"/>
      <c r="F30" s="200"/>
      <c r="G30" s="199">
        <v>6260000000</v>
      </c>
      <c r="H30" s="223"/>
      <c r="I30" s="223"/>
      <c r="J30" s="223"/>
      <c r="K30" s="223"/>
      <c r="L30" s="223"/>
      <c r="M30" s="200"/>
      <c r="N30" s="199">
        <v>1</v>
      </c>
      <c r="O30" s="200"/>
      <c r="P30" s="199">
        <v>1234567</v>
      </c>
      <c r="Q30" s="223"/>
      <c r="R30" s="223"/>
      <c r="S30" s="200"/>
      <c r="T30" s="310">
        <v>0.045</v>
      </c>
      <c r="U30" s="311"/>
      <c r="V30" s="311"/>
      <c r="W30" s="311"/>
      <c r="X30" s="312"/>
      <c r="Y30" s="303" t="s">
        <v>20</v>
      </c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</row>
    <row r="31" spans="1:104" s="26" customFormat="1" ht="19.5" customHeight="1" thickBot="1">
      <c r="A31" s="309"/>
      <c r="B31" s="220" t="s">
        <v>29</v>
      </c>
      <c r="C31" s="221"/>
      <c r="D31" s="221"/>
      <c r="E31" s="221"/>
      <c r="F31" s="222"/>
      <c r="G31" s="295" t="s">
        <v>57</v>
      </c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7"/>
      <c r="T31" s="306">
        <v>1250</v>
      </c>
      <c r="U31" s="307"/>
      <c r="V31" s="307"/>
      <c r="W31" s="307"/>
      <c r="X31" s="308"/>
      <c r="Y31" s="250" t="s">
        <v>39</v>
      </c>
      <c r="Z31" s="229"/>
      <c r="AA31" s="229"/>
      <c r="AB31" s="229"/>
      <c r="AC31" s="298">
        <v>43647</v>
      </c>
      <c r="AD31" s="298"/>
      <c r="AE31" s="298"/>
      <c r="AF31" s="229" t="s">
        <v>40</v>
      </c>
      <c r="AG31" s="229"/>
      <c r="AH31" s="298">
        <v>44834</v>
      </c>
      <c r="AI31" s="298"/>
      <c r="AJ31" s="298"/>
      <c r="AK31" s="299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</row>
    <row r="32" spans="1:104" s="8" customFormat="1" ht="19.5" customHeight="1">
      <c r="A32" s="288">
        <v>2</v>
      </c>
      <c r="B32" s="199" t="s">
        <v>37</v>
      </c>
      <c r="C32" s="223"/>
      <c r="D32" s="223"/>
      <c r="E32" s="223"/>
      <c r="F32" s="200"/>
      <c r="G32" s="199">
        <v>6260000000</v>
      </c>
      <c r="H32" s="223"/>
      <c r="I32" s="223"/>
      <c r="J32" s="223"/>
      <c r="K32" s="223"/>
      <c r="L32" s="223"/>
      <c r="M32" s="200"/>
      <c r="N32" s="199">
        <v>1</v>
      </c>
      <c r="O32" s="200"/>
      <c r="P32" s="199">
        <v>1234568</v>
      </c>
      <c r="Q32" s="223"/>
      <c r="R32" s="223"/>
      <c r="S32" s="200"/>
      <c r="T32" s="300">
        <v>0.03</v>
      </c>
      <c r="U32" s="301"/>
      <c r="V32" s="301"/>
      <c r="W32" s="301"/>
      <c r="X32" s="302"/>
      <c r="Y32" s="292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4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</row>
    <row r="33" spans="1:104" s="8" customFormat="1" ht="19.5" customHeight="1" thickBot="1">
      <c r="A33" s="288"/>
      <c r="B33" s="220" t="s">
        <v>30</v>
      </c>
      <c r="C33" s="221"/>
      <c r="D33" s="221"/>
      <c r="E33" s="221"/>
      <c r="F33" s="222"/>
      <c r="G33" s="295" t="s">
        <v>56</v>
      </c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7"/>
      <c r="T33" s="194">
        <v>1250</v>
      </c>
      <c r="U33" s="195"/>
      <c r="V33" s="195"/>
      <c r="W33" s="195"/>
      <c r="X33" s="196"/>
      <c r="Y33" s="250" t="s">
        <v>39</v>
      </c>
      <c r="Z33" s="229"/>
      <c r="AA33" s="229"/>
      <c r="AB33" s="229"/>
      <c r="AC33" s="298">
        <v>43497</v>
      </c>
      <c r="AD33" s="298"/>
      <c r="AE33" s="298"/>
      <c r="AF33" s="229" t="s">
        <v>40</v>
      </c>
      <c r="AG33" s="229"/>
      <c r="AH33" s="298">
        <v>44865</v>
      </c>
      <c r="AI33" s="298"/>
      <c r="AJ33" s="298"/>
      <c r="AK33" s="299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</row>
    <row r="34" spans="1:104" s="8" customFormat="1" ht="19.5" customHeight="1" thickTop="1">
      <c r="A34" s="288">
        <v>3</v>
      </c>
      <c r="B34" s="199"/>
      <c r="C34" s="223"/>
      <c r="D34" s="223"/>
      <c r="E34" s="223"/>
      <c r="F34" s="200"/>
      <c r="G34" s="199"/>
      <c r="H34" s="223"/>
      <c r="I34" s="223"/>
      <c r="J34" s="223"/>
      <c r="K34" s="223"/>
      <c r="L34" s="223"/>
      <c r="M34" s="200"/>
      <c r="N34" s="199"/>
      <c r="O34" s="200"/>
      <c r="P34" s="199"/>
      <c r="Q34" s="223"/>
      <c r="R34" s="223"/>
      <c r="S34" s="200"/>
      <c r="T34" s="289"/>
      <c r="U34" s="290"/>
      <c r="V34" s="290"/>
      <c r="W34" s="290"/>
      <c r="X34" s="291"/>
      <c r="Y34" s="285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7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</row>
    <row r="35" spans="1:104" s="8" customFormat="1" ht="19.5" customHeight="1" thickBot="1">
      <c r="A35" s="288"/>
      <c r="B35" s="220" t="s">
        <v>30</v>
      </c>
      <c r="C35" s="221"/>
      <c r="D35" s="221"/>
      <c r="E35" s="221"/>
      <c r="F35" s="222"/>
      <c r="G35" s="191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3"/>
      <c r="T35" s="194">
        <v>0</v>
      </c>
      <c r="U35" s="195"/>
      <c r="V35" s="195"/>
      <c r="W35" s="195"/>
      <c r="X35" s="196"/>
      <c r="Y35" s="250" t="s">
        <v>39</v>
      </c>
      <c r="Z35" s="229"/>
      <c r="AA35" s="229"/>
      <c r="AB35" s="229"/>
      <c r="AC35" s="197"/>
      <c r="AD35" s="197"/>
      <c r="AE35" s="197"/>
      <c r="AF35" s="229" t="s">
        <v>40</v>
      </c>
      <c r="AG35" s="229"/>
      <c r="AH35" s="197"/>
      <c r="AI35" s="197"/>
      <c r="AJ35" s="197"/>
      <c r="AK35" s="216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</row>
    <row r="36" spans="1:104" s="8" customFormat="1" ht="19.5" customHeight="1" thickTop="1">
      <c r="A36" s="288">
        <v>4</v>
      </c>
      <c r="B36" s="199"/>
      <c r="C36" s="223"/>
      <c r="D36" s="223"/>
      <c r="E36" s="223"/>
      <c r="F36" s="200"/>
      <c r="G36" s="199"/>
      <c r="H36" s="223"/>
      <c r="I36" s="223"/>
      <c r="J36" s="223"/>
      <c r="K36" s="223"/>
      <c r="L36" s="223"/>
      <c r="M36" s="200"/>
      <c r="N36" s="199"/>
      <c r="O36" s="200"/>
      <c r="P36" s="199"/>
      <c r="Q36" s="223"/>
      <c r="R36" s="223"/>
      <c r="S36" s="200"/>
      <c r="T36" s="289"/>
      <c r="U36" s="290"/>
      <c r="V36" s="290"/>
      <c r="W36" s="290"/>
      <c r="X36" s="291"/>
      <c r="Y36" s="285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7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</row>
    <row r="37" spans="1:104" s="8" customFormat="1" ht="19.5" customHeight="1" thickBot="1">
      <c r="A37" s="288"/>
      <c r="B37" s="220" t="s">
        <v>30</v>
      </c>
      <c r="C37" s="221"/>
      <c r="D37" s="221"/>
      <c r="E37" s="221"/>
      <c r="F37" s="222"/>
      <c r="G37" s="191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3"/>
      <c r="T37" s="194">
        <v>0</v>
      </c>
      <c r="U37" s="195"/>
      <c r="V37" s="195"/>
      <c r="W37" s="195"/>
      <c r="X37" s="196"/>
      <c r="Y37" s="250" t="s">
        <v>39</v>
      </c>
      <c r="Z37" s="229"/>
      <c r="AA37" s="229"/>
      <c r="AB37" s="229"/>
      <c r="AC37" s="197"/>
      <c r="AD37" s="197"/>
      <c r="AE37" s="197"/>
      <c r="AF37" s="229" t="s">
        <v>40</v>
      </c>
      <c r="AG37" s="229"/>
      <c r="AH37" s="197"/>
      <c r="AI37" s="197"/>
      <c r="AJ37" s="197"/>
      <c r="AK37" s="216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</row>
    <row r="38" spans="1:104" s="8" customFormat="1" ht="19.5" customHeight="1" thickTop="1">
      <c r="A38" s="288">
        <v>5</v>
      </c>
      <c r="B38" s="199"/>
      <c r="C38" s="223"/>
      <c r="D38" s="223"/>
      <c r="E38" s="223"/>
      <c r="F38" s="200"/>
      <c r="G38" s="199"/>
      <c r="H38" s="223"/>
      <c r="I38" s="223"/>
      <c r="J38" s="223"/>
      <c r="K38" s="223"/>
      <c r="L38" s="223"/>
      <c r="M38" s="200"/>
      <c r="N38" s="199"/>
      <c r="O38" s="200"/>
      <c r="P38" s="199"/>
      <c r="Q38" s="223"/>
      <c r="R38" s="223"/>
      <c r="S38" s="200"/>
      <c r="T38" s="289"/>
      <c r="U38" s="290"/>
      <c r="V38" s="290"/>
      <c r="W38" s="290"/>
      <c r="X38" s="291"/>
      <c r="Y38" s="285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7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</row>
    <row r="39" spans="1:104" s="8" customFormat="1" ht="19.5" customHeight="1" thickBot="1">
      <c r="A39" s="288"/>
      <c r="B39" s="220" t="s">
        <v>30</v>
      </c>
      <c r="C39" s="221"/>
      <c r="D39" s="221"/>
      <c r="E39" s="221"/>
      <c r="F39" s="222"/>
      <c r="G39" s="191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3"/>
      <c r="T39" s="194">
        <v>0</v>
      </c>
      <c r="U39" s="195"/>
      <c r="V39" s="195"/>
      <c r="W39" s="195"/>
      <c r="X39" s="196"/>
      <c r="Y39" s="250" t="s">
        <v>39</v>
      </c>
      <c r="Z39" s="229"/>
      <c r="AA39" s="229"/>
      <c r="AB39" s="229"/>
      <c r="AC39" s="197"/>
      <c r="AD39" s="197"/>
      <c r="AE39" s="197"/>
      <c r="AF39" s="229" t="s">
        <v>40</v>
      </c>
      <c r="AG39" s="229"/>
      <c r="AH39" s="197"/>
      <c r="AI39" s="197"/>
      <c r="AJ39" s="197"/>
      <c r="AK39" s="216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1:104" s="8" customFormat="1" ht="19.5" customHeight="1" thickTop="1">
      <c r="A40" s="288">
        <v>6</v>
      </c>
      <c r="B40" s="199"/>
      <c r="C40" s="223"/>
      <c r="D40" s="223"/>
      <c r="E40" s="223"/>
      <c r="F40" s="200"/>
      <c r="G40" s="199"/>
      <c r="H40" s="223"/>
      <c r="I40" s="223"/>
      <c r="J40" s="223"/>
      <c r="K40" s="223"/>
      <c r="L40" s="223"/>
      <c r="M40" s="200"/>
      <c r="N40" s="199"/>
      <c r="O40" s="200"/>
      <c r="P40" s="199"/>
      <c r="Q40" s="223"/>
      <c r="R40" s="223"/>
      <c r="S40" s="200"/>
      <c r="T40" s="289"/>
      <c r="U40" s="290"/>
      <c r="V40" s="290"/>
      <c r="W40" s="290"/>
      <c r="X40" s="291"/>
      <c r="Y40" s="285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7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</row>
    <row r="41" spans="1:104" s="8" customFormat="1" ht="19.5" customHeight="1" thickBot="1">
      <c r="A41" s="288"/>
      <c r="B41" s="220" t="s">
        <v>30</v>
      </c>
      <c r="C41" s="221"/>
      <c r="D41" s="221"/>
      <c r="E41" s="221"/>
      <c r="F41" s="222"/>
      <c r="G41" s="191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3"/>
      <c r="T41" s="194">
        <v>0</v>
      </c>
      <c r="U41" s="195"/>
      <c r="V41" s="195"/>
      <c r="W41" s="195"/>
      <c r="X41" s="196"/>
      <c r="Y41" s="250" t="s">
        <v>39</v>
      </c>
      <c r="Z41" s="229"/>
      <c r="AA41" s="229"/>
      <c r="AB41" s="229"/>
      <c r="AC41" s="197"/>
      <c r="AD41" s="197"/>
      <c r="AE41" s="197"/>
      <c r="AF41" s="229" t="s">
        <v>40</v>
      </c>
      <c r="AG41" s="229"/>
      <c r="AH41" s="197"/>
      <c r="AI41" s="197"/>
      <c r="AJ41" s="197"/>
      <c r="AK41" s="216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</row>
    <row r="42" spans="1:104" s="8" customFormat="1" ht="18" customHeight="1" thickTop="1">
      <c r="A42" s="288">
        <v>7</v>
      </c>
      <c r="B42" s="199"/>
      <c r="C42" s="223"/>
      <c r="D42" s="223"/>
      <c r="E42" s="223"/>
      <c r="F42" s="200"/>
      <c r="G42" s="199"/>
      <c r="H42" s="223"/>
      <c r="I42" s="223"/>
      <c r="J42" s="223"/>
      <c r="K42" s="223"/>
      <c r="L42" s="223"/>
      <c r="M42" s="200"/>
      <c r="N42" s="199"/>
      <c r="O42" s="200"/>
      <c r="P42" s="199"/>
      <c r="Q42" s="223"/>
      <c r="R42" s="223"/>
      <c r="S42" s="200"/>
      <c r="T42" s="289"/>
      <c r="U42" s="290"/>
      <c r="V42" s="290"/>
      <c r="W42" s="290"/>
      <c r="X42" s="291"/>
      <c r="Y42" s="285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7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</row>
    <row r="43" spans="1:104" s="8" customFormat="1" ht="19.5" customHeight="1" thickBot="1">
      <c r="A43" s="288"/>
      <c r="B43" s="220" t="s">
        <v>30</v>
      </c>
      <c r="C43" s="221"/>
      <c r="D43" s="221"/>
      <c r="E43" s="221"/>
      <c r="F43" s="222"/>
      <c r="G43" s="191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3"/>
      <c r="T43" s="194">
        <v>0</v>
      </c>
      <c r="U43" s="195"/>
      <c r="V43" s="195"/>
      <c r="W43" s="195"/>
      <c r="X43" s="195"/>
      <c r="Y43" s="250" t="s">
        <v>39</v>
      </c>
      <c r="Z43" s="229"/>
      <c r="AA43" s="229"/>
      <c r="AB43" s="229"/>
      <c r="AC43" s="197"/>
      <c r="AD43" s="197"/>
      <c r="AE43" s="197"/>
      <c r="AF43" s="229" t="s">
        <v>40</v>
      </c>
      <c r="AG43" s="229"/>
      <c r="AH43" s="197"/>
      <c r="AI43" s="197"/>
      <c r="AJ43" s="197"/>
      <c r="AK43" s="216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</row>
    <row r="44" spans="2:104" s="8" customFormat="1" ht="19.5" customHeight="1">
      <c r="B44" s="213" t="s">
        <v>49</v>
      </c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5"/>
      <c r="T44" s="268">
        <f>IF(B19="Summer Break - September",T30+T32+T34+T36+T38+T40+T42,IF(B19="Winter Break",T30+T32+T34+T36+T38+T40+T42,IF(B19="Spring Break",T30+T32+T34+T36+T38+T40+T42,IF(B19="Pre-Summer Break",T30+T32+T34+T36+T38+T40+T42,IF(B19="Summer Break - June",T30+T32+T34+T36+T38+T40+T42,IF(B19="Summer Break - July",T30+T32+T34+T36+T38+T40+T42,IF(B19="Summer Break - August",T30+T32+T34+T36+T38+T40+T42,)))))))</f>
        <v>0.075</v>
      </c>
      <c r="U44" s="269"/>
      <c r="V44" s="269"/>
      <c r="W44" s="269"/>
      <c r="X44" s="269"/>
      <c r="Y44" s="217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9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</row>
    <row r="45" spans="1:104" s="8" customFormat="1" ht="5.2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21"/>
      <c r="V45" s="21"/>
      <c r="W45" s="22"/>
      <c r="X45" s="23"/>
      <c r="Y45" s="23"/>
      <c r="Z45" s="12"/>
      <c r="AA45" s="12"/>
      <c r="AB45" s="12"/>
      <c r="AC45" s="12"/>
      <c r="AD45" s="12"/>
      <c r="AE45" s="12"/>
      <c r="AF45" s="12"/>
      <c r="AG45" s="12"/>
      <c r="AH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</row>
    <row r="46" spans="3:34" ht="12.75">
      <c r="C46" s="13" t="s">
        <v>10</v>
      </c>
      <c r="D46" s="16" t="s">
        <v>73</v>
      </c>
      <c r="E46" s="9"/>
      <c r="F46" s="9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9"/>
      <c r="AA46" s="9"/>
      <c r="AB46" s="9"/>
      <c r="AC46" s="9"/>
      <c r="AD46" s="9"/>
      <c r="AE46" s="9"/>
      <c r="AF46" s="9"/>
      <c r="AG46" s="9"/>
      <c r="AH46" s="9"/>
    </row>
    <row r="47" spans="3:34" ht="3" customHeight="1">
      <c r="C47" s="16"/>
      <c r="D47" s="9"/>
      <c r="E47" s="9"/>
      <c r="F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3:104" s="61" customFormat="1" ht="12.75" customHeight="1">
      <c r="C48" s="62" t="s">
        <v>10</v>
      </c>
      <c r="D48" s="62" t="s">
        <v>75</v>
      </c>
      <c r="E48" s="63"/>
      <c r="F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 t="s">
        <v>42</v>
      </c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</row>
    <row r="49" spans="3:34" ht="3.75" customHeight="1">
      <c r="C49" s="9"/>
      <c r="D49" s="9"/>
      <c r="E49" s="9"/>
      <c r="F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3:104" s="61" customFormat="1" ht="12.75" customHeight="1">
      <c r="C50" s="62" t="s">
        <v>10</v>
      </c>
      <c r="D50" s="63" t="s">
        <v>77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</row>
    <row r="51" spans="3:104" s="61" customFormat="1" ht="12.75" customHeight="1">
      <c r="C51" s="62"/>
      <c r="D51" s="63" t="s">
        <v>79</v>
      </c>
      <c r="E51" s="63"/>
      <c r="F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</row>
    <row r="52" spans="3:34" ht="2.25" customHeight="1">
      <c r="C52" s="16"/>
      <c r="D52" s="9"/>
      <c r="E52" s="9"/>
      <c r="F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3:104" s="61" customFormat="1" ht="12.75" customHeight="1">
      <c r="C53" s="62" t="s">
        <v>10</v>
      </c>
      <c r="D53" s="63" t="s">
        <v>78</v>
      </c>
      <c r="E53" s="63"/>
      <c r="F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</row>
    <row r="54" spans="3:104" s="61" customFormat="1" ht="12.75" customHeight="1">
      <c r="C54" s="62"/>
      <c r="D54" s="63" t="s">
        <v>76</v>
      </c>
      <c r="E54" s="63"/>
      <c r="F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</row>
    <row r="55" spans="1:34" ht="2.2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3:104" s="61" customFormat="1" ht="12.75" customHeight="1">
      <c r="C56" s="62" t="s">
        <v>10</v>
      </c>
      <c r="D56" s="63" t="s">
        <v>80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</row>
    <row r="57" spans="2:33" ht="3.75" customHeight="1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104" s="61" customFormat="1" ht="19.5" customHeight="1">
      <c r="A58" s="65" t="s">
        <v>81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</row>
    <row r="59" spans="1:104" s="61" customFormat="1" ht="15.75" customHeight="1">
      <c r="A59" s="66"/>
      <c r="B59" s="63"/>
      <c r="C59" s="63"/>
      <c r="D59" s="67" t="s">
        <v>74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275">
        <v>44027</v>
      </c>
      <c r="AH59" s="275"/>
      <c r="AI59" s="275"/>
      <c r="AJ59" s="275"/>
      <c r="AK59" s="275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</row>
  </sheetData>
  <sheetProtection password="C29F" sheet="1" selectLockedCells="1"/>
  <mergeCells count="136">
    <mergeCell ref="AG59:AK59"/>
    <mergeCell ref="A1:AK1"/>
    <mergeCell ref="A2:AK2"/>
    <mergeCell ref="A3:AK3"/>
    <mergeCell ref="G5:T5"/>
    <mergeCell ref="U5:AB5"/>
    <mergeCell ref="AC5:AK5"/>
    <mergeCell ref="G6:T6"/>
    <mergeCell ref="U6:AB6"/>
    <mergeCell ref="AC6:AK6"/>
    <mergeCell ref="G8:Z8"/>
    <mergeCell ref="AD8:AK8"/>
    <mergeCell ref="G9:Z9"/>
    <mergeCell ref="A11:G13"/>
    <mergeCell ref="H11:AJ13"/>
    <mergeCell ref="B17:P17"/>
    <mergeCell ref="R17:X17"/>
    <mergeCell ref="Z17:AA17"/>
    <mergeCell ref="AC17:AJ17"/>
    <mergeCell ref="B19:M19"/>
    <mergeCell ref="N19:S19"/>
    <mergeCell ref="T19:V19"/>
    <mergeCell ref="Z19:AA19"/>
    <mergeCell ref="AC19:AI19"/>
    <mergeCell ref="C25:AD25"/>
    <mergeCell ref="A26:AK26"/>
    <mergeCell ref="Y27:AK28"/>
    <mergeCell ref="B28:S28"/>
    <mergeCell ref="T28:X28"/>
    <mergeCell ref="B29:F29"/>
    <mergeCell ref="G29:M29"/>
    <mergeCell ref="N29:O29"/>
    <mergeCell ref="P29:S29"/>
    <mergeCell ref="T29:X29"/>
    <mergeCell ref="Y29:AK29"/>
    <mergeCell ref="A30:A31"/>
    <mergeCell ref="B30:F30"/>
    <mergeCell ref="G30:M30"/>
    <mergeCell ref="N30:O30"/>
    <mergeCell ref="P30:S30"/>
    <mergeCell ref="T30:X30"/>
    <mergeCell ref="Y30:AK30"/>
    <mergeCell ref="B31:F31"/>
    <mergeCell ref="G31:S31"/>
    <mergeCell ref="T31:X31"/>
    <mergeCell ref="Y31:AB31"/>
    <mergeCell ref="AC31:AE31"/>
    <mergeCell ref="AF31:AG31"/>
    <mergeCell ref="AH31:AK31"/>
    <mergeCell ref="A32:A33"/>
    <mergeCell ref="B32:F32"/>
    <mergeCell ref="G32:M32"/>
    <mergeCell ref="N32:O32"/>
    <mergeCell ref="P32:S32"/>
    <mergeCell ref="T32:X32"/>
    <mergeCell ref="Y32:AK32"/>
    <mergeCell ref="B33:F33"/>
    <mergeCell ref="G33:S33"/>
    <mergeCell ref="T33:X33"/>
    <mergeCell ref="Y33:AB33"/>
    <mergeCell ref="AC33:AE33"/>
    <mergeCell ref="AF33:AG33"/>
    <mergeCell ref="AH33:AK33"/>
    <mergeCell ref="A34:A35"/>
    <mergeCell ref="B34:F34"/>
    <mergeCell ref="G34:M34"/>
    <mergeCell ref="N34:O34"/>
    <mergeCell ref="P34:S34"/>
    <mergeCell ref="T34:X34"/>
    <mergeCell ref="Y34:AK34"/>
    <mergeCell ref="B35:F35"/>
    <mergeCell ref="G35:S35"/>
    <mergeCell ref="T35:X35"/>
    <mergeCell ref="Y35:AB35"/>
    <mergeCell ref="AC35:AE35"/>
    <mergeCell ref="AF35:AG35"/>
    <mergeCell ref="AH35:AK35"/>
    <mergeCell ref="A36:A37"/>
    <mergeCell ref="B36:F36"/>
    <mergeCell ref="G36:M36"/>
    <mergeCell ref="N36:O36"/>
    <mergeCell ref="P36:S36"/>
    <mergeCell ref="T36:X36"/>
    <mergeCell ref="Y36:AK36"/>
    <mergeCell ref="B37:F37"/>
    <mergeCell ref="G37:S37"/>
    <mergeCell ref="T37:X37"/>
    <mergeCell ref="Y37:AB37"/>
    <mergeCell ref="AC37:AE37"/>
    <mergeCell ref="AF37:AG37"/>
    <mergeCell ref="AH37:AK37"/>
    <mergeCell ref="A38:A39"/>
    <mergeCell ref="B38:F38"/>
    <mergeCell ref="G38:M38"/>
    <mergeCell ref="N38:O38"/>
    <mergeCell ref="P38:S38"/>
    <mergeCell ref="T38:X38"/>
    <mergeCell ref="Y38:AK38"/>
    <mergeCell ref="B39:F39"/>
    <mergeCell ref="G39:S39"/>
    <mergeCell ref="T39:X39"/>
    <mergeCell ref="Y39:AB39"/>
    <mergeCell ref="AC39:AE39"/>
    <mergeCell ref="AF39:AG39"/>
    <mergeCell ref="AH39:AK39"/>
    <mergeCell ref="A40:A41"/>
    <mergeCell ref="B40:F40"/>
    <mergeCell ref="G40:M40"/>
    <mergeCell ref="N40:O40"/>
    <mergeCell ref="P40:S40"/>
    <mergeCell ref="T40:X40"/>
    <mergeCell ref="Y40:AK40"/>
    <mergeCell ref="B41:F41"/>
    <mergeCell ref="G41:S41"/>
    <mergeCell ref="T41:X41"/>
    <mergeCell ref="Y41:AB41"/>
    <mergeCell ref="AC41:AE41"/>
    <mergeCell ref="AF41:AG41"/>
    <mergeCell ref="AH41:AK41"/>
    <mergeCell ref="AH43:AK43"/>
    <mergeCell ref="A42:A43"/>
    <mergeCell ref="B42:F42"/>
    <mergeCell ref="G42:M42"/>
    <mergeCell ref="N42:O42"/>
    <mergeCell ref="P42:S42"/>
    <mergeCell ref="T42:X42"/>
    <mergeCell ref="B44:S44"/>
    <mergeCell ref="T44:X44"/>
    <mergeCell ref="Y44:AK44"/>
    <mergeCell ref="Y42:AK42"/>
    <mergeCell ref="B43:F43"/>
    <mergeCell ref="G43:S43"/>
    <mergeCell ref="T43:X43"/>
    <mergeCell ref="Y43:AB43"/>
    <mergeCell ref="AC43:AE43"/>
    <mergeCell ref="AF43:AG43"/>
  </mergeCells>
  <conditionalFormatting sqref="P21:P22">
    <cfRule type="containsText" priority="2" dxfId="1" operator="containsText" stopIfTrue="1" text="&gt; contact SRS Accounting Division for effort and due dates &lt;">
      <formula>NOT(ISERROR(SEARCH("&gt; contact SRS Accounting Division for effort and due dates &lt;",P21)))</formula>
    </cfRule>
  </conditionalFormatting>
  <conditionalFormatting sqref="T44:X44">
    <cfRule type="cellIs" priority="1" dxfId="0" operator="greaterThan" stopIfTrue="1">
      <formula>$T$19</formula>
    </cfRule>
  </conditionalFormatting>
  <dataValidations count="1">
    <dataValidation type="list" allowBlank="1" showInputMessage="1" showErrorMessage="1" sqref="B19">
      <formula1>Period</formula1>
    </dataValidation>
  </dataValidations>
  <printOptions horizontalCentered="1"/>
  <pageMargins left="0.25" right="0.25" top="0.25" bottom="0" header="0.2" footer="0.2"/>
  <pageSetup horizontalDpi="600" verticalDpi="600" orientation="portrait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6.57421875" style="0" customWidth="1"/>
    <col min="2" max="2" width="17.28125" style="0" bestFit="1" customWidth="1"/>
    <col min="3" max="3" width="9.57421875" style="0" bestFit="1" customWidth="1"/>
    <col min="5" max="5" width="10.140625" style="0" bestFit="1" customWidth="1"/>
    <col min="13" max="13" width="9.140625" style="0" bestFit="1" customWidth="1"/>
  </cols>
  <sheetData>
    <row r="1" spans="1:6" ht="12.75">
      <c r="A1" s="50" t="s">
        <v>58</v>
      </c>
      <c r="B1" s="50" t="s">
        <v>59</v>
      </c>
      <c r="C1" s="50" t="s">
        <v>47</v>
      </c>
      <c r="D1" s="151" t="s">
        <v>60</v>
      </c>
      <c r="E1" s="50" t="s">
        <v>61</v>
      </c>
      <c r="F1" s="50" t="s">
        <v>62</v>
      </c>
    </row>
    <row r="2" spans="1:6" ht="12.75">
      <c r="A2" s="50" t="s">
        <v>63</v>
      </c>
      <c r="B2" s="50" t="s">
        <v>64</v>
      </c>
      <c r="C2" s="57" t="s">
        <v>67</v>
      </c>
      <c r="D2" s="50"/>
      <c r="E2" s="50" t="s">
        <v>65</v>
      </c>
      <c r="F2" s="50" t="s">
        <v>66</v>
      </c>
    </row>
    <row r="3" spans="1:13" ht="12.75">
      <c r="A3" s="50" t="s">
        <v>138</v>
      </c>
      <c r="B3" s="50" t="s">
        <v>151</v>
      </c>
      <c r="C3" s="140">
        <f>D3/560</f>
        <v>0.07142857142857142</v>
      </c>
      <c r="D3">
        <v>40</v>
      </c>
      <c r="E3" s="152">
        <f>30+M3+11</f>
        <v>45199</v>
      </c>
      <c r="F3" s="52"/>
      <c r="G3" s="49"/>
      <c r="H3" s="49"/>
      <c r="I3" s="49"/>
      <c r="J3" s="49"/>
      <c r="K3" s="49"/>
      <c r="M3" s="153">
        <v>45158</v>
      </c>
    </row>
    <row r="4" spans="1:13" ht="12.75">
      <c r="A4" s="50" t="s">
        <v>139</v>
      </c>
      <c r="B4" s="50" t="s">
        <v>158</v>
      </c>
      <c r="C4" s="140">
        <f aca="true" t="shared" si="0" ref="C4:C10">D4/560</f>
        <v>0.25</v>
      </c>
      <c r="D4">
        <v>140</v>
      </c>
      <c r="E4" s="152">
        <f>30+M4</f>
        <v>45328</v>
      </c>
      <c r="F4" s="52"/>
      <c r="G4" s="49"/>
      <c r="H4" s="49"/>
      <c r="I4" s="49"/>
      <c r="J4" s="49"/>
      <c r="K4" s="49"/>
      <c r="M4" s="153">
        <v>45298</v>
      </c>
    </row>
    <row r="5" spans="1:13" ht="12.75">
      <c r="A5" s="50" t="s">
        <v>13</v>
      </c>
      <c r="B5" s="50" t="s">
        <v>152</v>
      </c>
      <c r="C5" s="140">
        <f t="shared" si="0"/>
        <v>0.08928571428571429</v>
      </c>
      <c r="D5">
        <v>50</v>
      </c>
      <c r="E5" s="152">
        <f>30+M5</f>
        <v>45398</v>
      </c>
      <c r="F5" s="52"/>
      <c r="G5" s="49"/>
      <c r="H5" s="49"/>
      <c r="I5" s="49"/>
      <c r="J5" s="49"/>
      <c r="K5" s="49"/>
      <c r="M5" s="168">
        <v>45368</v>
      </c>
    </row>
    <row r="6" spans="1:13" ht="12.75">
      <c r="A6" t="s">
        <v>14</v>
      </c>
      <c r="B6" s="50" t="s">
        <v>153</v>
      </c>
      <c r="C6" s="140">
        <f t="shared" si="0"/>
        <v>0.08928571428571429</v>
      </c>
      <c r="D6">
        <v>50</v>
      </c>
      <c r="E6" s="152">
        <f>30+M6</f>
        <v>45447</v>
      </c>
      <c r="F6" s="52"/>
      <c r="G6" s="49"/>
      <c r="H6" s="49"/>
      <c r="I6" s="49"/>
      <c r="J6" s="49"/>
      <c r="K6" s="49"/>
      <c r="M6" s="153">
        <v>45417</v>
      </c>
    </row>
    <row r="7" spans="1:13" ht="12.75">
      <c r="A7" t="s">
        <v>137</v>
      </c>
      <c r="B7" s="50" t="s">
        <v>155</v>
      </c>
      <c r="C7" s="140">
        <f t="shared" si="0"/>
        <v>0.3392857142857143</v>
      </c>
      <c r="D7">
        <v>190</v>
      </c>
      <c r="E7" s="152">
        <f>30+M7</f>
        <v>45473</v>
      </c>
      <c r="F7" s="52"/>
      <c r="G7" s="49"/>
      <c r="H7" s="49"/>
      <c r="I7" s="49"/>
      <c r="J7" s="49"/>
      <c r="K7" s="49"/>
      <c r="M7" s="153">
        <v>45443</v>
      </c>
    </row>
    <row r="8" spans="1:13" ht="12.75">
      <c r="A8" t="s">
        <v>15</v>
      </c>
      <c r="B8" s="50" t="s">
        <v>154</v>
      </c>
      <c r="C8" s="140">
        <f t="shared" si="0"/>
        <v>0.3392857142857143</v>
      </c>
      <c r="D8">
        <v>190</v>
      </c>
      <c r="E8" s="152">
        <f>31+M8</f>
        <v>45504</v>
      </c>
      <c r="F8" s="52"/>
      <c r="G8" s="49"/>
      <c r="H8" s="49"/>
      <c r="I8" s="49"/>
      <c r="J8" s="49"/>
      <c r="K8" s="49"/>
      <c r="M8" s="153">
        <v>45473</v>
      </c>
    </row>
    <row r="9" spans="1:13" ht="12.75">
      <c r="A9" t="s">
        <v>16</v>
      </c>
      <c r="B9" s="50" t="s">
        <v>156</v>
      </c>
      <c r="C9" s="140">
        <f t="shared" si="0"/>
        <v>0.39285714285714285</v>
      </c>
      <c r="D9">
        <v>220</v>
      </c>
      <c r="E9" s="152">
        <f>31+M9</f>
        <v>45535</v>
      </c>
      <c r="F9" s="52"/>
      <c r="G9" s="49"/>
      <c r="H9" s="49"/>
      <c r="I9" s="49"/>
      <c r="J9" s="49"/>
      <c r="K9" s="49"/>
      <c r="M9" s="153">
        <v>45504</v>
      </c>
    </row>
    <row r="10" spans="1:13" ht="12.75">
      <c r="A10" t="s">
        <v>17</v>
      </c>
      <c r="B10" s="50" t="s">
        <v>157</v>
      </c>
      <c r="C10" s="140">
        <f t="shared" si="0"/>
        <v>0.17857142857142858</v>
      </c>
      <c r="D10">
        <v>100</v>
      </c>
      <c r="E10" s="152">
        <f>30+M10</f>
        <v>45548</v>
      </c>
      <c r="F10" s="53"/>
      <c r="M10" s="153">
        <v>45518</v>
      </c>
    </row>
    <row r="13" spans="1:9" ht="12.75">
      <c r="A13" s="50" t="s">
        <v>143</v>
      </c>
      <c r="E13" s="166" t="s">
        <v>141</v>
      </c>
      <c r="F13" s="167"/>
      <c r="G13" s="167"/>
      <c r="H13" s="167"/>
      <c r="I13" s="167"/>
    </row>
    <row r="15" ht="12.75">
      <c r="A15" s="159" t="s">
        <v>145</v>
      </c>
    </row>
    <row r="16" spans="1:5" ht="12.75">
      <c r="A16" s="159" t="s">
        <v>144</v>
      </c>
      <c r="E16" s="151" t="s">
        <v>149</v>
      </c>
    </row>
    <row r="17" ht="12.75">
      <c r="E17" s="158" t="s">
        <v>142</v>
      </c>
    </row>
  </sheetData>
  <sheetProtection password="C29F" sheet="1"/>
  <printOptions/>
  <pageMargins left="0.2" right="0.2" top="0.75" bottom="0.75" header="0.3" footer="0.3"/>
  <pageSetup fitToHeight="1" fitToWidth="1" horizontalDpi="600" verticalDpi="600" orientation="landscape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Cincinnati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HallCI</dc:creator>
  <cp:keywords/>
  <dc:description/>
  <cp:lastModifiedBy>Ungruhe, John (ungruhjg)</cp:lastModifiedBy>
  <cp:lastPrinted>2021-08-21T18:04:47Z</cp:lastPrinted>
  <dcterms:created xsi:type="dcterms:W3CDTF">2000-09-27T14:22:12Z</dcterms:created>
  <dcterms:modified xsi:type="dcterms:W3CDTF">2024-06-17T13:36:32Z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Grant, Erin (grantem)</vt:lpwstr>
  </property>
  <property fmtid="{D5CDD505-2E9C-101B-9397-08002B2CF9AE}" pid="3" name="Order">
    <vt:lpwstr>17555800.0000000</vt:lpwstr>
  </property>
  <property fmtid="{D5CDD505-2E9C-101B-9397-08002B2CF9AE}" pid="4" name="display_urn:schemas-microsoft-com:office:office#Author">
    <vt:lpwstr>Grant, Erin (grantem)</vt:lpwstr>
  </property>
  <property fmtid="{D5CDD505-2E9C-101B-9397-08002B2CF9AE}" pid="5" name="_ip_UnifiedCompliancePolicyUIAction">
    <vt:lpwstr/>
  </property>
  <property fmtid="{D5CDD505-2E9C-101B-9397-08002B2CF9AE}" pid="6" name="_ip_UnifiedCompliancePolicyProperties">
    <vt:lpwstr/>
  </property>
</Properties>
</file>