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55" yWindow="1050" windowWidth="15360" windowHeight="8505" tabRatio="636" activeTab="1"/>
  </bookViews>
  <sheets>
    <sheet name="Rates" sheetId="1" r:id="rId1"/>
    <sheet name="Year 1" sheetId="2" r:id="rId2"/>
    <sheet name="Year 2" sheetId="3" r:id="rId3"/>
    <sheet name="Year 3" sheetId="4" r:id="rId4"/>
    <sheet name="Year 4" sheetId="5" r:id="rId5"/>
    <sheet name="Year 5" sheetId="6" r:id="rId6"/>
    <sheet name="ODOT Budget Form" sheetId="7" r:id="rId7"/>
    <sheet name="ODOT Work Sheet Total" sheetId="8" r:id="rId8"/>
    <sheet name="ODOT Fringes Academic" sheetId="9" state="hidden" r:id="rId9"/>
    <sheet name="ODOT Fringes Summer" sheetId="10" state="hidden" r:id="rId10"/>
    <sheet name="UC Fringes" sheetId="11" state="hidden" r:id="rId11"/>
  </sheets>
  <definedNames>
    <definedName name="_xlnm.Print_Area" localSheetId="6">'ODOT Budget Form'!$B:$E</definedName>
    <definedName name="_xlnm.Print_Area" localSheetId="7">'ODOT Work Sheet Total'!$A$1:$H$59</definedName>
    <definedName name="_xlnm.Print_Area" localSheetId="1">'Year 1'!$B$3:$T$71</definedName>
    <definedName name="_xlnm.Print_Area" localSheetId="2">'Year 2'!$B$3:$Q$71</definedName>
  </definedNames>
  <calcPr fullCalcOnLoad="1"/>
</workbook>
</file>

<file path=xl/sharedStrings.xml><?xml version="1.0" encoding="utf-8"?>
<sst xmlns="http://schemas.openxmlformats.org/spreadsheetml/2006/main" count="907" uniqueCount="229">
  <si>
    <t>Travel</t>
  </si>
  <si>
    <t>Equipment</t>
  </si>
  <si>
    <t xml:space="preserve"> </t>
  </si>
  <si>
    <t>Base</t>
  </si>
  <si>
    <t>Fringe Benefits</t>
  </si>
  <si>
    <t>ODOT</t>
  </si>
  <si>
    <t>Academic</t>
  </si>
  <si>
    <t>Summer</t>
  </si>
  <si>
    <t>Faculty</t>
  </si>
  <si>
    <t>UC</t>
  </si>
  <si>
    <t>Budget Dates</t>
  </si>
  <si>
    <t>to</t>
  </si>
  <si>
    <r>
      <t xml:space="preserve">ODOT- Contract </t>
    </r>
    <r>
      <rPr>
        <b/>
        <i/>
        <sz val="10"/>
        <rFont val="Arial"/>
        <family val="2"/>
      </rPr>
      <t>Estimated Actual Costs</t>
    </r>
  </si>
  <si>
    <t>Acad.</t>
  </si>
  <si>
    <t>Sum.</t>
  </si>
  <si>
    <t>Total</t>
  </si>
  <si>
    <t>Dept.</t>
  </si>
  <si>
    <t>University</t>
  </si>
  <si>
    <t>A.</t>
  </si>
  <si>
    <t>Salaries</t>
  </si>
  <si>
    <t>Rate</t>
  </si>
  <si>
    <t>Hours</t>
  </si>
  <si>
    <t>Costs</t>
  </si>
  <si>
    <t>Cost-Share</t>
  </si>
  <si>
    <t>Support</t>
  </si>
  <si>
    <t>Exempt Faculty</t>
  </si>
  <si>
    <t>Total Faculty Salaries</t>
  </si>
  <si>
    <t xml:space="preserve">B. </t>
  </si>
  <si>
    <t>Other Personnel</t>
  </si>
  <si>
    <t>Graduate Students</t>
  </si>
  <si>
    <t>Total Personnel Salaries</t>
  </si>
  <si>
    <t>C.</t>
  </si>
  <si>
    <t>U.C.</t>
  </si>
  <si>
    <t>Annual</t>
  </si>
  <si>
    <t>Exempt Staff</t>
  </si>
  <si>
    <t>TOTAL SALARIES &amp; FB</t>
  </si>
  <si>
    <t>D.</t>
  </si>
  <si>
    <t>E.</t>
  </si>
  <si>
    <t>F.</t>
  </si>
  <si>
    <t>Other Direct Costs</t>
  </si>
  <si>
    <t>Supplies</t>
  </si>
  <si>
    <t>Total Other Direct Costs</t>
  </si>
  <si>
    <t>H.</t>
  </si>
  <si>
    <t>Total Direct Cost</t>
  </si>
  <si>
    <t>I.</t>
  </si>
  <si>
    <t>Indirect Costs</t>
  </si>
  <si>
    <t>J.</t>
  </si>
  <si>
    <t xml:space="preserve">Total Direct and Indirect Costs </t>
  </si>
  <si>
    <t>Non-exempt Staff</t>
  </si>
  <si>
    <t>Total Fringe Benefits</t>
  </si>
  <si>
    <t>Budget Period</t>
  </si>
  <si>
    <t>-</t>
  </si>
  <si>
    <t/>
  </si>
  <si>
    <t>Technicians</t>
  </si>
  <si>
    <t>Salaries Subtotal</t>
  </si>
  <si>
    <t>Fringe Benefits Subtotal:</t>
  </si>
  <si>
    <t>Total Salaries and Fringe Benefits</t>
  </si>
  <si>
    <t xml:space="preserve">  </t>
  </si>
  <si>
    <t xml:space="preserve">Fiscal Year : </t>
  </si>
  <si>
    <t>FY 01</t>
  </si>
  <si>
    <t>FY 02</t>
  </si>
  <si>
    <t>Fringe Benefit Rates</t>
  </si>
  <si>
    <t>7/00-6/01</t>
  </si>
  <si>
    <t>7/01-6/02</t>
  </si>
  <si>
    <t>Exempt Staff (Monthly) &amp; Post Doc's</t>
  </si>
  <si>
    <t>NonExempt Staff (Bi-Weekly)</t>
  </si>
  <si>
    <t>Students (Grad and Undergrad)</t>
  </si>
  <si>
    <t>Indirect Cost Rates (on Campus)</t>
  </si>
  <si>
    <t>Research Indirect Costs</t>
  </si>
  <si>
    <t>Instruction Indirect Costs</t>
  </si>
  <si>
    <t>Public Service Indirect Costs</t>
  </si>
  <si>
    <t>Indirect Cost Rates (off Campus)</t>
  </si>
  <si>
    <t>PRO-RATED RATES USED</t>
  </si>
  <si>
    <t>weight</t>
  </si>
  <si>
    <t>YEAR 1</t>
  </si>
  <si>
    <t>YEAR 2</t>
  </si>
  <si>
    <t>YEAR 3</t>
  </si>
  <si>
    <t>YEAR 4</t>
  </si>
  <si>
    <t>YEAR 5</t>
  </si>
  <si>
    <t>YEAR 6</t>
  </si>
  <si>
    <t>7/02-6/03</t>
  </si>
  <si>
    <t>7/03-6/04</t>
  </si>
  <si>
    <t>7/04-6/05</t>
  </si>
  <si>
    <t>FY 03</t>
  </si>
  <si>
    <t>FY 04</t>
  </si>
  <si>
    <t>FY 05</t>
  </si>
  <si>
    <t>Long Distance</t>
  </si>
  <si>
    <t xml:space="preserve">     Tuition Unallowable</t>
  </si>
  <si>
    <t>7/05-6/06</t>
  </si>
  <si>
    <t>FY 06</t>
  </si>
  <si>
    <t>FY 07</t>
  </si>
  <si>
    <t>7/06-6/07</t>
  </si>
  <si>
    <t>Final Proposal Budget Form</t>
  </si>
  <si>
    <t xml:space="preserve">Project Title:  </t>
  </si>
  <si>
    <t>Principal Investigator(s):</t>
  </si>
  <si>
    <t>ODOT Share</t>
  </si>
  <si>
    <t>Organizational Cost
Sharing</t>
  </si>
  <si>
    <r>
      <t xml:space="preserve">Technicians </t>
    </r>
    <r>
      <rPr>
        <sz val="10"/>
        <rFont val="Arial"/>
        <family val="2"/>
      </rPr>
      <t>(Name)</t>
    </r>
  </si>
  <si>
    <r>
      <t xml:space="preserve">Others </t>
    </r>
    <r>
      <rPr>
        <sz val="10"/>
        <rFont val="Arial"/>
        <family val="2"/>
      </rPr>
      <t>(Specify Role &amp; Name)</t>
    </r>
  </si>
  <si>
    <t>SUB-TOTAL SALARY &amp; WAGES</t>
  </si>
  <si>
    <r>
      <t xml:space="preserve">FRINGE BENEFITS
</t>
    </r>
    <r>
      <rPr>
        <sz val="10"/>
        <rFont val="Arial"/>
        <family val="2"/>
      </rPr>
      <t>Provide an explanation of what is included and how the figure was derived for each personnel category.</t>
    </r>
  </si>
  <si>
    <t>PI</t>
  </si>
  <si>
    <t>Others (Specify)</t>
  </si>
  <si>
    <t>SUB-TOTAL FRINGE BENEFITS</t>
  </si>
  <si>
    <t>SUB-TOTAL SALARY &amp; WAGES
AND FRINGE BENEFITS</t>
  </si>
  <si>
    <r>
      <t xml:space="preserve">SUBCONTRACTOR
</t>
    </r>
    <r>
      <rPr>
        <sz val="10"/>
        <rFont val="Arial"/>
        <family val="2"/>
      </rPr>
      <t xml:space="preserve">A copy of the subcontractor's budget must be attached. Reimbursement to Contractor for Subcontractor
performance is subject to state accounting guidelines as is the Contractor. </t>
    </r>
  </si>
  <si>
    <t>SUB-TOTAL SUBCONTRACTOR</t>
  </si>
  <si>
    <r>
      <t xml:space="preserve">TRAVEL
</t>
    </r>
    <r>
      <rPr>
        <sz val="10"/>
        <rFont val="Arial"/>
        <family val="2"/>
      </rPr>
      <t>Must be in accordance with current state guidelines. Available upon request.</t>
    </r>
  </si>
  <si>
    <t>SUB-TOTAL TRAVEL</t>
  </si>
  <si>
    <r>
      <t xml:space="preserve">SUPPLIES
</t>
    </r>
    <r>
      <rPr>
        <sz val="10"/>
        <rFont val="Arial"/>
        <family val="2"/>
      </rPr>
      <t>Provide details if over %5 of total budget.</t>
    </r>
  </si>
  <si>
    <t>List all items separately. Time at which
the purchse shall be made must be
stated (e.g.:at project initiation, within 
first five months,etc.)</t>
  </si>
  <si>
    <r>
      <t xml:space="preserve">PRINTING
</t>
    </r>
    <r>
      <rPr>
        <sz val="10"/>
        <rFont val="Arial"/>
        <family val="2"/>
      </rPr>
      <t>Provide a breakdown of charges including, charge per page, #of pages, total #of copies, binding charges, etc.)</t>
    </r>
  </si>
  <si>
    <t>Quarterly Reports</t>
  </si>
  <si>
    <t>Page 2 of 3</t>
  </si>
  <si>
    <t>SUB-TOTAL PRINTING</t>
  </si>
  <si>
    <r>
      <t xml:space="preserve">FEES
</t>
    </r>
    <r>
      <rPr>
        <sz val="10"/>
        <rFont val="Arial"/>
        <family val="2"/>
      </rPr>
      <t>For Commercials Organizations Only.
Negotiated amount based on%of direct
costs (excluding sub-constractor and equipment)</t>
    </r>
  </si>
  <si>
    <t>SUB-TOTAL INDIRECT COSTS
AND FEES</t>
  </si>
  <si>
    <t>List individually by category</t>
  </si>
  <si>
    <t>SUB-TOTAL OTHER EXPENSES</t>
  </si>
  <si>
    <t>TOTAL PROJECT COST</t>
  </si>
  <si>
    <t>Exempt/Other</t>
  </si>
  <si>
    <t>Name</t>
  </si>
  <si>
    <t>Non-exempt</t>
  </si>
  <si>
    <t xml:space="preserve">Research Organization:      </t>
  </si>
  <si>
    <t>University of Cincinnati</t>
  </si>
  <si>
    <t>Subcontractor</t>
  </si>
  <si>
    <t>G</t>
  </si>
  <si>
    <t>H</t>
  </si>
  <si>
    <t>Equipment - $5000 or more</t>
  </si>
  <si>
    <t xml:space="preserve">Other:  </t>
  </si>
  <si>
    <t>Page 3 of 3</t>
  </si>
  <si>
    <t>**Includes Long Distance</t>
  </si>
  <si>
    <t>* Includes all equipment $500 &amp; over</t>
  </si>
  <si>
    <t>`</t>
  </si>
  <si>
    <t>**  Overhead is NOT charged for subcontractor costs</t>
  </si>
  <si>
    <t xml:space="preserve">        Formula for Overhead  must be manually adjusted</t>
  </si>
  <si>
    <r>
      <t>EQUIPMENT *   (</t>
    </r>
    <r>
      <rPr>
        <b/>
        <sz val="10"/>
        <color indexed="12"/>
        <rFont val="Arial"/>
        <family val="2"/>
      </rPr>
      <t>Includes ALL equip. over $500)</t>
    </r>
    <r>
      <rPr>
        <b/>
        <sz val="10"/>
        <rFont val="Arial"/>
        <family val="2"/>
      </rPr>
      <t xml:space="preserve">
</t>
    </r>
    <r>
      <rPr>
        <sz val="10"/>
        <rFont val="Arial"/>
        <family val="2"/>
      </rPr>
      <t>At least 2 quotes for each piece of equipment must be attached. (See equipment policy for details and exceptions).</t>
    </r>
  </si>
  <si>
    <r>
      <t xml:space="preserve">OTHER EXPENSES**  </t>
    </r>
    <r>
      <rPr>
        <b/>
        <sz val="10"/>
        <color indexed="12"/>
        <rFont val="Arial"/>
        <family val="2"/>
      </rPr>
      <t>(includes Long Distance)</t>
    </r>
    <r>
      <rPr>
        <b/>
        <sz val="10"/>
        <rFont val="Arial"/>
        <family val="2"/>
      </rPr>
      <t xml:space="preserve">
</t>
    </r>
    <r>
      <rPr>
        <sz val="10"/>
        <rFont val="Arial"/>
        <family val="2"/>
      </rPr>
      <t>Any project expense which does not fall into another category
Provide detailed explanation of the expense and applicable breakdown of costs.</t>
    </r>
  </si>
  <si>
    <t>Subcontractor/Consultant</t>
  </si>
  <si>
    <t>Double Check</t>
  </si>
  <si>
    <t>Equipment $500 - $4,999</t>
  </si>
  <si>
    <t>SUB-TOTAL SUPPLIES                                 (see Budget Justification)</t>
  </si>
  <si>
    <t>Out-of-State Travel</t>
  </si>
  <si>
    <r>
      <t xml:space="preserve">In-State Travel
</t>
    </r>
    <r>
      <rPr>
        <sz val="10"/>
        <rFont val="Arial"/>
        <family val="2"/>
      </rPr>
      <t>(Destination within Ohio) (see Budget Justification)</t>
    </r>
  </si>
  <si>
    <t>SUB-TOTAL EQUIPMENT                              (see Budget Justification)</t>
  </si>
  <si>
    <t>Final Proposal Budget Form - (Development of Degradation Rates for Various Ohio Bridge Types)</t>
  </si>
  <si>
    <t xml:space="preserve">Final Proposal Budget Form - (Development of Degradation Rates for Various Ohio Bridge Types) </t>
  </si>
  <si>
    <r>
      <t xml:space="preserve">SALARIES &amp; WAGES
</t>
    </r>
    <r>
      <rPr>
        <sz val="10"/>
        <rFont val="Arial"/>
        <family val="2"/>
      </rPr>
      <t xml:space="preserve">Specify number of hours to be work and hourly rate for each individual below. Salaries &amp; Wages may be shown as a percentage of a total salary. In this case, the percentage of the salary to be paid and the total salary for each individual must be listed. The same unit, hours or percent, must be used for all personnel in all sections of the final proposal budget form. </t>
    </r>
  </si>
  <si>
    <t>Reporting costs</t>
  </si>
  <si>
    <r>
      <t xml:space="preserve">Interim Reports </t>
    </r>
    <r>
      <rPr>
        <sz val="10"/>
        <rFont val="Arial"/>
        <family val="2"/>
      </rPr>
      <t>(see Bud. Just.)</t>
    </r>
  </si>
  <si>
    <r>
      <t>Draft Final Report</t>
    </r>
    <r>
      <rPr>
        <sz val="10"/>
        <rFont val="Arial"/>
        <family val="2"/>
      </rPr>
      <t xml:space="preserve"> (see Bud. Just.)</t>
    </r>
  </si>
  <si>
    <r>
      <t>Executive Summary</t>
    </r>
    <r>
      <rPr>
        <sz val="10"/>
        <rFont val="Arial"/>
        <family val="2"/>
      </rPr>
      <t xml:space="preserve"> (see Bud. Just.)</t>
    </r>
  </si>
  <si>
    <r>
      <t>Final Report</t>
    </r>
    <r>
      <rPr>
        <sz val="10"/>
        <rFont val="Arial"/>
        <family val="2"/>
      </rPr>
      <t xml:space="preserve"> (see Bud. Just.)</t>
    </r>
  </si>
  <si>
    <r>
      <t xml:space="preserve">Project Duration: </t>
    </r>
    <r>
      <rPr>
        <u val="single"/>
        <sz val="10"/>
        <rFont val="Arial"/>
        <family val="2"/>
      </rPr>
      <t xml:space="preserve">  36 </t>
    </r>
    <r>
      <rPr>
        <sz val="10"/>
        <rFont val="Arial"/>
        <family val="2"/>
      </rPr>
      <t xml:space="preserve"> (months)</t>
    </r>
  </si>
  <si>
    <t>YEAR 7</t>
  </si>
  <si>
    <t>Exempt Staff (Monthly)</t>
  </si>
  <si>
    <t>P-T Fac(&lt;65%)/Staff(&lt;80%)&amp;Post Doc</t>
  </si>
  <si>
    <t>Fringe Benefit Base for Project Period</t>
  </si>
  <si>
    <t>Year 1</t>
  </si>
  <si>
    <t>Year 2</t>
  </si>
  <si>
    <t>Year 3</t>
  </si>
  <si>
    <t>Year 4</t>
  </si>
  <si>
    <t>Year 5</t>
  </si>
  <si>
    <t>Year 6</t>
  </si>
  <si>
    <t>Year 7</t>
  </si>
  <si>
    <t>Faculty (AAUP)</t>
  </si>
  <si>
    <t>Exmpt Staff (Mnthly)/Non-AAUP Faculty</t>
  </si>
  <si>
    <t>Part-Time Faculty (&lt;65%)/Staff (&lt;80%)/Post Doc</t>
  </si>
  <si>
    <t>ACAD</t>
  </si>
  <si>
    <t>Sum</t>
  </si>
  <si>
    <t>Exempt Total</t>
  </si>
  <si>
    <t>Non-Exempt Total</t>
  </si>
  <si>
    <t>GS Total</t>
  </si>
  <si>
    <t>Cal</t>
  </si>
  <si>
    <t xml:space="preserve">Cal </t>
  </si>
  <si>
    <t>Calendar</t>
  </si>
  <si>
    <t>Cost</t>
  </si>
  <si>
    <t>Faculty Total</t>
  </si>
  <si>
    <t xml:space="preserve">Co-PI </t>
  </si>
  <si>
    <r>
      <t>Grad Students</t>
    </r>
    <r>
      <rPr>
        <sz val="10"/>
        <rFont val="Arial"/>
        <family val="2"/>
      </rPr>
      <t xml:space="preserve"> </t>
    </r>
  </si>
  <si>
    <t>Co-I</t>
  </si>
  <si>
    <r>
      <t xml:space="preserve">Graduate Student(s) </t>
    </r>
    <r>
      <rPr>
        <sz val="10"/>
        <rFont val="Arial"/>
        <family val="2"/>
      </rPr>
      <t xml:space="preserve">1 Graduate Student (TBN) </t>
    </r>
  </si>
  <si>
    <t>Exempt Staff (Technician)</t>
  </si>
  <si>
    <r>
      <t xml:space="preserve">IN-DIRECT COSTS
</t>
    </r>
    <r>
      <rPr>
        <sz val="10"/>
        <rFont val="Arial"/>
        <family val="2"/>
      </rPr>
      <t>Limited to % of Salaries &amp; Wages for
Universities.</t>
    </r>
  </si>
  <si>
    <r>
      <t xml:space="preserve">PI </t>
    </r>
    <r>
      <rPr>
        <sz val="10"/>
        <rFont val="Arial"/>
        <family val="2"/>
      </rPr>
      <t xml:space="preserve"> </t>
    </r>
  </si>
  <si>
    <t xml:space="preserve">PI </t>
  </si>
  <si>
    <t>ODOT Base</t>
  </si>
  <si>
    <t>Dept Base</t>
  </si>
  <si>
    <t>UC Base</t>
  </si>
  <si>
    <t xml:space="preserve">Budget Period : </t>
  </si>
  <si>
    <t>Fiscal year dates:</t>
  </si>
  <si>
    <t>FY17</t>
  </si>
  <si>
    <t>FY 17</t>
  </si>
  <si>
    <t>on Sal  only</t>
  </si>
  <si>
    <t>FY18</t>
  </si>
  <si>
    <t>FY 18</t>
  </si>
  <si>
    <t>FY19</t>
  </si>
  <si>
    <t>7/1/2017 - 6/30/18</t>
  </si>
  <si>
    <t>Research F&amp;A</t>
  </si>
  <si>
    <t>Instruction F&amp;A</t>
  </si>
  <si>
    <t>PS F&amp;A</t>
  </si>
  <si>
    <t>Detailed F&amp;A figures for prorated rates</t>
  </si>
  <si>
    <t>*If both lines have the same rate, then just list as one line on forms.</t>
  </si>
  <si>
    <t xml:space="preserve">Fiscal Year Base Period : </t>
  </si>
  <si>
    <t>7/16-6/17</t>
  </si>
  <si>
    <t>7/17-6/18</t>
  </si>
  <si>
    <t>7/18-6/19</t>
  </si>
  <si>
    <t>FY20</t>
  </si>
  <si>
    <t>FY 19</t>
  </si>
  <si>
    <t>FY 20</t>
  </si>
  <si>
    <t>Indirect Cost Rates (off Campus &amp; for Sub-Contracts $25,000 or less)</t>
  </si>
  <si>
    <t>7/19-6/20</t>
  </si>
  <si>
    <t>FY21</t>
  </si>
  <si>
    <t>7/20-6/21</t>
  </si>
  <si>
    <t>7/1/2016 - 6/30/17</t>
  </si>
  <si>
    <t>7/1/2018 - 6/30/19</t>
  </si>
  <si>
    <t>7/1/2019 - 6/30/20</t>
  </si>
  <si>
    <t>FY 21</t>
  </si>
  <si>
    <t>7/1/2020 - 6/30/21</t>
  </si>
  <si>
    <t>FY22</t>
  </si>
  <si>
    <t>FY 22</t>
  </si>
  <si>
    <t>7/1/2021 - 6/30/22</t>
  </si>
  <si>
    <t>FY23</t>
  </si>
  <si>
    <t>7/21-6/22</t>
  </si>
  <si>
    <t>7/22-6/23</t>
  </si>
  <si>
    <t>FY24</t>
  </si>
  <si>
    <t>FY 23</t>
  </si>
  <si>
    <t>7/1/2016 - 6/30/18</t>
  </si>
  <si>
    <t>Last Revised: 3/24/17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</si>
</sst>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
    <numFmt numFmtId="166" formatCode="0.0%"/>
    <numFmt numFmtId="167" formatCode="0_)"/>
    <numFmt numFmtId="168" formatCode="0.000%"/>
    <numFmt numFmtId="169" formatCode="_(&quot;$&quot;* #,##0.0_);_(&quot;$&quot;* \(#,##0.0\);_(&quot;$&quot;* &quot;-&quot;??_);_(@_)"/>
    <numFmt numFmtId="170" formatCode="_(&quot;$&quot;* #,##0_);_(&quot;$&quot;* \(#,##0\);_(&quot;$&quot;* &quot;-&quot;??_);_(@_)"/>
    <numFmt numFmtId="171" formatCode="0.00000000"/>
    <numFmt numFmtId="172" formatCode="0.0000000"/>
    <numFmt numFmtId="173" formatCode="0.000000"/>
    <numFmt numFmtId="174" formatCode="0.00000"/>
    <numFmt numFmtId="175" formatCode="0.0000"/>
    <numFmt numFmtId="176" formatCode="0.000"/>
    <numFmt numFmtId="177" formatCode="0.0"/>
    <numFmt numFmtId="178" formatCode="_(&quot;$&quot;* #,##0.0_);_(&quot;$&quot;* \(#,##0.0\);_(&quot;$&quot;* &quot;-&quot;_);_(@_)"/>
    <numFmt numFmtId="179" formatCode="_(&quot;$&quot;* #,##0.00_);_(&quot;$&quot;* \(#,##0.00\);_(&quot;$&quot;* &quot;-&quot;_);_(@_)"/>
    <numFmt numFmtId="180" formatCode="0.00_)"/>
    <numFmt numFmtId="181" formatCode="&quot;$&quot;#,##0.0_);[Red]\(&quot;$&quot;#,##0.0\)"/>
    <numFmt numFmtId="182" formatCode="&quot;$&quot;#,##0.0_);\(&quot;$&quot;#,##0.0\)"/>
    <numFmt numFmtId="183" formatCode="_(&quot;$&quot;* #,##0.000_);_(&quot;$&quot;* \(#,##0.000\);_(&quot;$&quot;* &quot;-&quot;??_);_(@_)"/>
    <numFmt numFmtId="184" formatCode="_(* #,##0.0_);_(* \(#,##0.0\);_(* &quot;-&quot;??_);_(@_)"/>
    <numFmt numFmtId="185" formatCode="_(* #,##0_);_(* \(#,##0\);_(* &quot;-&quot;??_);_(@_)"/>
    <numFmt numFmtId="186" formatCode="_(* #,##0.000_);_(* \(#,##0.000\);_(* &quot;-&quot;??_);_(@_)"/>
    <numFmt numFmtId="187" formatCode="_(* #,##0.0000_);_(* \(#,##0.0000\);_(* &quot;-&quot;??_);_(@_)"/>
    <numFmt numFmtId="188" formatCode="&quot;$&quot;#,##0\ ;\(&quot;$&quot;#,##0\)"/>
    <numFmt numFmtId="189" formatCode="&quot;$&quot;#,##0\ ;[Red]\(&quot;$&quot;#,##0\)"/>
    <numFmt numFmtId="190" formatCode="&quot;$&quot;#,##0.00\ ;\(&quot;$&quot;#,##0.00\)"/>
    <numFmt numFmtId="191" formatCode="&quot;$&quot;#,##0.00\ ;[Red]\(&quot;$&quot;#,##0.00\)"/>
    <numFmt numFmtId="192" formatCode="m/d"/>
    <numFmt numFmtId="193" formatCode="&quot;$&quot;#,##0.0\ ;\(&quot;$&quot;#,##0.0\)"/>
    <numFmt numFmtId="194" formatCode="#,##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quot;$&quot;#,##0.00"/>
    <numFmt numFmtId="201" formatCode="&quot;$&quot;#,##0.000_);[Red]\(&quot;$&quot;#,##0.000\)"/>
    <numFmt numFmtId="202" formatCode="&quot;$&quot;#,##0"/>
    <numFmt numFmtId="203" formatCode="[$-409]dddd\,\ mmmm\ dd\,\ yyyy"/>
    <numFmt numFmtId="204" formatCode="[$-409]h:mm:ss\ AM/PM"/>
    <numFmt numFmtId="205" formatCode="m/d/yy;@"/>
    <numFmt numFmtId="206" formatCode="mm/dd/yy;@"/>
    <numFmt numFmtId="207" formatCode="mm/dd/yy_)"/>
    <numFmt numFmtId="208" formatCode="General_);[Red]\-General_)"/>
    <numFmt numFmtId="209" formatCode="0.00%;[Red]\-0.00%"/>
    <numFmt numFmtId="210" formatCode="&quot;(&quot;\ &quot;$&quot;\ #,##0.00\ &quot;/ hour )&quot;"/>
  </numFmts>
  <fonts count="62">
    <font>
      <sz val="10"/>
      <name val="Times New Roman"/>
      <family val="0"/>
    </font>
    <font>
      <b/>
      <sz val="10"/>
      <name val="Times New Roman"/>
      <family val="0"/>
    </font>
    <font>
      <i/>
      <sz val="10"/>
      <name val="Times New Roman"/>
      <family val="0"/>
    </font>
    <font>
      <b/>
      <i/>
      <sz val="10"/>
      <name val="Times New Roman"/>
      <family val="0"/>
    </font>
    <font>
      <sz val="10"/>
      <name val="Helv"/>
      <family val="0"/>
    </font>
    <font>
      <sz val="10"/>
      <name val="Arial"/>
      <family val="2"/>
    </font>
    <font>
      <b/>
      <sz val="10"/>
      <name val="Arial"/>
      <family val="2"/>
    </font>
    <font>
      <b/>
      <u val="single"/>
      <sz val="10"/>
      <name val="Arial"/>
      <family val="2"/>
    </font>
    <font>
      <sz val="10"/>
      <color indexed="39"/>
      <name val="Arial"/>
      <family val="2"/>
    </font>
    <font>
      <sz val="10"/>
      <color indexed="8"/>
      <name val="Arial"/>
      <family val="2"/>
    </font>
    <font>
      <u val="single"/>
      <sz val="10"/>
      <name val="Arial"/>
      <family val="2"/>
    </font>
    <font>
      <i/>
      <sz val="10"/>
      <name val="Arial"/>
      <family val="2"/>
    </font>
    <font>
      <b/>
      <i/>
      <sz val="10"/>
      <name val="Arial"/>
      <family val="2"/>
    </font>
    <font>
      <b/>
      <sz val="10"/>
      <color indexed="17"/>
      <name val="Arial"/>
      <family val="2"/>
    </font>
    <font>
      <sz val="7"/>
      <name val="Arial"/>
      <family val="2"/>
    </font>
    <font>
      <b/>
      <sz val="10"/>
      <color indexed="39"/>
      <name val="Arial"/>
      <family val="2"/>
    </font>
    <font>
      <b/>
      <sz val="18"/>
      <name val="Arial"/>
      <family val="2"/>
    </font>
    <font>
      <b/>
      <sz val="12"/>
      <name val="Arial"/>
      <family val="2"/>
    </font>
    <font>
      <u val="single"/>
      <sz val="7.5"/>
      <color indexed="12"/>
      <name val="Times New Roman"/>
      <family val="1"/>
    </font>
    <font>
      <u val="single"/>
      <sz val="7.5"/>
      <color indexed="36"/>
      <name val="Times New Roman"/>
      <family val="1"/>
    </font>
    <font>
      <b/>
      <sz val="10"/>
      <color indexed="12"/>
      <name val="Arial"/>
      <family val="2"/>
    </font>
    <font>
      <sz val="10"/>
      <color indexed="12"/>
      <name val="Times New Roman"/>
      <family val="1"/>
    </font>
    <font>
      <sz val="10"/>
      <color indexed="12"/>
      <name val="Arial"/>
      <family val="2"/>
    </font>
    <font>
      <sz val="12"/>
      <name val="Times New Roman"/>
      <family val="1"/>
    </font>
    <font>
      <b/>
      <u val="single"/>
      <sz val="12"/>
      <name val="Times New Roman"/>
      <family val="1"/>
    </font>
    <font>
      <sz val="12"/>
      <name val="SWISS"/>
      <family val="0"/>
    </font>
    <font>
      <u val="single"/>
      <sz val="12"/>
      <name val="Times New Roman"/>
      <family val="1"/>
    </font>
    <font>
      <sz val="12"/>
      <color indexed="12"/>
      <name val="Times New Roman"/>
      <family val="1"/>
    </font>
    <font>
      <b/>
      <sz val="12"/>
      <name val="Times New Roman"/>
      <family val="1"/>
    </font>
    <font>
      <b/>
      <u val="single"/>
      <sz val="14"/>
      <name val="Times New Roman"/>
      <family val="1"/>
    </font>
    <font>
      <sz val="12"/>
      <color indexed="9"/>
      <name val="Times New Roman"/>
      <family val="1"/>
    </font>
    <font>
      <b/>
      <sz val="14"/>
      <name val="Times New Roman"/>
      <family val="1"/>
    </font>
    <font>
      <u val="single"/>
      <sz val="7.5"/>
      <color indexed="12"/>
      <name val="Courier"/>
      <family val="3"/>
    </font>
    <font>
      <sz val="10"/>
      <name val="MS Sans Serif"/>
      <family val="2"/>
    </font>
    <font>
      <sz val="10"/>
      <name val="Courie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lignment/>
      <protection/>
    </xf>
    <xf numFmtId="40" fontId="33" fillId="0" borderId="0" applyFont="0" applyFill="0" applyBorder="0" applyAlignment="0" applyProtection="0"/>
    <xf numFmtId="43" fontId="5" fillId="0" borderId="0">
      <alignment/>
      <protection/>
    </xf>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8" fontId="33" fillId="0" borderId="0" applyFont="0" applyFill="0" applyBorder="0" applyAlignment="0" applyProtection="0"/>
    <xf numFmtId="44" fontId="5" fillId="0" borderId="0" applyFont="0" applyFill="0" applyBorder="0" applyAlignment="0" applyProtection="0"/>
    <xf numFmtId="188" fontId="5" fillId="0" borderId="0" applyFont="0" applyFill="0" applyBorder="0" applyAlignment="0" applyProtection="0"/>
    <xf numFmtId="0" fontId="5" fillId="0" borderId="0" applyFont="0" applyFill="0" applyBorder="0" applyAlignment="0" applyProtection="0"/>
    <xf numFmtId="0" fontId="53" fillId="0" borderId="0" applyNumberFormat="0" applyFill="0" applyBorder="0" applyAlignment="0" applyProtection="0"/>
    <xf numFmtId="2" fontId="5" fillId="0" borderId="0" applyFont="0" applyFill="0" applyBorder="0" applyAlignment="0" applyProtection="0"/>
    <xf numFmtId="0" fontId="19" fillId="0" borderId="0" applyNumberFormat="0" applyFill="0" applyBorder="0" applyAlignment="0" applyProtection="0"/>
    <xf numFmtId="0" fontId="54"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5" fillId="0" borderId="3" applyNumberFormat="0" applyFill="0" applyAlignment="0" applyProtection="0"/>
    <xf numFmtId="0" fontId="55" fillId="0" borderId="0" applyNumberFormat="0" applyFill="0" applyBorder="0" applyAlignment="0" applyProtection="0"/>
    <xf numFmtId="0" fontId="18" fillId="0" borderId="0" applyNumberFormat="0" applyFill="0" applyBorder="0" applyAlignment="0" applyProtection="0"/>
    <xf numFmtId="0" fontId="32" fillId="0" borderId="0" applyNumberFormat="0" applyFill="0" applyBorder="0" applyAlignment="0" applyProtection="0"/>
    <xf numFmtId="0" fontId="56" fillId="30" borderId="1" applyNumberFormat="0" applyAlignment="0" applyProtection="0"/>
    <xf numFmtId="0" fontId="57" fillId="0" borderId="4" applyNumberFormat="0" applyFill="0" applyAlignment="0" applyProtection="0"/>
    <xf numFmtId="0" fontId="58" fillId="31" borderId="0" applyNumberFormat="0" applyBorder="0" applyAlignment="0" applyProtection="0"/>
    <xf numFmtId="0" fontId="23" fillId="0" borderId="0">
      <alignment/>
      <protection/>
    </xf>
    <xf numFmtId="164" fontId="34" fillId="0" borderId="0">
      <alignment/>
      <protection/>
    </xf>
    <xf numFmtId="0" fontId="23" fillId="0" borderId="0">
      <alignment/>
      <protection/>
    </xf>
    <xf numFmtId="0" fontId="5" fillId="0" borderId="0">
      <alignment/>
      <protection/>
    </xf>
    <xf numFmtId="0" fontId="25" fillId="0" borderId="0">
      <alignment/>
      <protection/>
    </xf>
    <xf numFmtId="0" fontId="23" fillId="0" borderId="0">
      <alignment/>
      <protection/>
    </xf>
    <xf numFmtId="164" fontId="4" fillId="0" borderId="0">
      <alignment/>
      <protection/>
    </xf>
    <xf numFmtId="0" fontId="0" fillId="32" borderId="5" applyNumberFormat="0" applyFont="0" applyAlignment="0" applyProtection="0"/>
    <xf numFmtId="0" fontId="59" fillId="27" borderId="6"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0" fontId="60" fillId="0" borderId="0" applyNumberFormat="0" applyFill="0" applyBorder="0" applyAlignment="0" applyProtection="0"/>
    <xf numFmtId="0" fontId="5" fillId="0" borderId="7" applyNumberFormat="0" applyFont="0" applyFill="0" applyAlignment="0" applyProtection="0"/>
    <xf numFmtId="0" fontId="61" fillId="0" borderId="0" applyNumberFormat="0" applyFill="0" applyBorder="0" applyAlignment="0" applyProtection="0"/>
  </cellStyleXfs>
  <cellXfs count="362">
    <xf numFmtId="0" fontId="0" fillId="0" borderId="0" xfId="0" applyAlignment="1">
      <alignment/>
    </xf>
    <xf numFmtId="0" fontId="0" fillId="0" borderId="0" xfId="0" applyAlignment="1">
      <alignment horizontal="center"/>
    </xf>
    <xf numFmtId="14" fontId="0" fillId="0" borderId="0" xfId="0" applyNumberFormat="1" applyAlignment="1">
      <alignment horizontal="center"/>
    </xf>
    <xf numFmtId="10" fontId="0" fillId="0" borderId="0" xfId="0" applyNumberFormat="1" applyAlignment="1">
      <alignment horizontal="center"/>
    </xf>
    <xf numFmtId="0" fontId="0" fillId="0" borderId="0" xfId="0" applyAlignment="1" quotePrefix="1">
      <alignment horizontal="center"/>
    </xf>
    <xf numFmtId="0" fontId="1" fillId="0" borderId="0" xfId="0" applyFont="1" applyAlignment="1">
      <alignment/>
    </xf>
    <xf numFmtId="5" fontId="8" fillId="0" borderId="0" xfId="48" applyNumberFormat="1" applyFont="1" applyAlignment="1" applyProtection="1" quotePrefix="1">
      <alignment/>
      <protection locked="0"/>
    </xf>
    <xf numFmtId="6" fontId="5" fillId="0" borderId="0" xfId="48" applyNumberFormat="1" applyFont="1" applyAlignment="1">
      <alignment/>
    </xf>
    <xf numFmtId="164" fontId="5" fillId="0" borderId="0" xfId="48" applyNumberFormat="1" applyFont="1" applyAlignment="1">
      <alignment/>
    </xf>
    <xf numFmtId="164" fontId="5" fillId="0" borderId="0" xfId="48" applyNumberFormat="1" applyFont="1" applyAlignment="1" applyProtection="1">
      <alignment/>
      <protection/>
    </xf>
    <xf numFmtId="49" fontId="6" fillId="0" borderId="0" xfId="71" applyNumberFormat="1" applyFont="1" applyAlignment="1">
      <alignment horizontal="center"/>
      <protection/>
    </xf>
    <xf numFmtId="14" fontId="5" fillId="0" borderId="0" xfId="71" applyNumberFormat="1" applyFont="1" applyAlignment="1" quotePrefix="1">
      <alignment horizontal="center"/>
      <protection/>
    </xf>
    <xf numFmtId="166" fontId="5" fillId="0" borderId="0" xfId="77" applyNumberFormat="1" applyFont="1" applyAlignment="1">
      <alignment/>
    </xf>
    <xf numFmtId="6" fontId="5" fillId="0" borderId="0" xfId="48" applyNumberFormat="1" applyFont="1" applyAlignment="1">
      <alignment horizontal="right"/>
    </xf>
    <xf numFmtId="166" fontId="5" fillId="0" borderId="0" xfId="48" applyNumberFormat="1" applyFont="1" applyAlignment="1">
      <alignment/>
    </xf>
    <xf numFmtId="170" fontId="5" fillId="0" borderId="0" xfId="48" applyNumberFormat="1" applyFont="1" applyAlignment="1">
      <alignment/>
    </xf>
    <xf numFmtId="0" fontId="5" fillId="0" borderId="0" xfId="71" applyFont="1">
      <alignment/>
      <protection/>
    </xf>
    <xf numFmtId="0" fontId="6" fillId="0" borderId="0" xfId="71" applyFont="1" applyAlignment="1">
      <alignment horizontal="center"/>
      <protection/>
    </xf>
    <xf numFmtId="0" fontId="5" fillId="0" borderId="0" xfId="0" applyFont="1" applyAlignment="1">
      <alignment horizontal="center"/>
    </xf>
    <xf numFmtId="0" fontId="5" fillId="0" borderId="0" xfId="71" applyFont="1" applyAlignment="1" quotePrefix="1">
      <alignment horizontal="center"/>
      <protection/>
    </xf>
    <xf numFmtId="0" fontId="5" fillId="0" borderId="0" xfId="71" applyFont="1" applyAlignment="1" applyProtection="1">
      <alignment horizontal="center"/>
      <protection/>
    </xf>
    <xf numFmtId="0" fontId="5" fillId="0" borderId="0" xfId="0" applyFont="1" applyAlignment="1">
      <alignment horizontal="centerContinuous"/>
    </xf>
    <xf numFmtId="49" fontId="6" fillId="0" borderId="0" xfId="71" applyNumberFormat="1" applyFont="1" applyAlignment="1" quotePrefix="1">
      <alignment horizontal="center"/>
      <protection/>
    </xf>
    <xf numFmtId="0" fontId="10" fillId="0" borderId="0" xfId="71" applyFont="1" applyAlignment="1">
      <alignment horizontal="center"/>
      <protection/>
    </xf>
    <xf numFmtId="0" fontId="10" fillId="0" borderId="0" xfId="71" applyFont="1" applyAlignment="1" quotePrefix="1">
      <alignment horizontal="center"/>
      <protection/>
    </xf>
    <xf numFmtId="0" fontId="10" fillId="0" borderId="0" xfId="0" applyFont="1" applyAlignment="1">
      <alignment horizontal="center"/>
    </xf>
    <xf numFmtId="0" fontId="10" fillId="0" borderId="0" xfId="71" applyFont="1">
      <alignment/>
      <protection/>
    </xf>
    <xf numFmtId="170" fontId="5" fillId="0" borderId="0" xfId="71" applyNumberFormat="1" applyFont="1">
      <alignment/>
      <protection/>
    </xf>
    <xf numFmtId="0" fontId="5" fillId="0" borderId="0" xfId="71" applyFont="1" applyProtection="1">
      <alignment/>
      <protection/>
    </xf>
    <xf numFmtId="0" fontId="11" fillId="0" borderId="0" xfId="71" applyFont="1" applyAlignment="1" applyProtection="1" quotePrefix="1">
      <alignment horizontal="right"/>
      <protection/>
    </xf>
    <xf numFmtId="0" fontId="11" fillId="0" borderId="0" xfId="71" applyFont="1" applyAlignment="1" quotePrefix="1">
      <alignment horizontal="right"/>
      <protection/>
    </xf>
    <xf numFmtId="0" fontId="6" fillId="0" borderId="0" xfId="71" applyFont="1">
      <alignment/>
      <protection/>
    </xf>
    <xf numFmtId="0" fontId="10" fillId="0" borderId="0" xfId="71" applyFont="1" applyAlignment="1" quotePrefix="1">
      <alignment horizontal="left"/>
      <protection/>
    </xf>
    <xf numFmtId="0" fontId="10" fillId="0" borderId="0" xfId="71" applyFont="1" applyAlignment="1" applyProtection="1">
      <alignment horizontal="center"/>
      <protection/>
    </xf>
    <xf numFmtId="5" fontId="8" fillId="0" borderId="0" xfId="48" applyNumberFormat="1" applyFont="1" applyAlignment="1" applyProtection="1">
      <alignment horizontal="left"/>
      <protection locked="0"/>
    </xf>
    <xf numFmtId="0" fontId="6" fillId="0" borderId="0" xfId="71" applyFont="1" applyProtection="1">
      <alignment/>
      <protection/>
    </xf>
    <xf numFmtId="10" fontId="5" fillId="0" borderId="0" xfId="77" applyNumberFormat="1" applyFont="1" applyAlignment="1" applyProtection="1">
      <alignment/>
      <protection/>
    </xf>
    <xf numFmtId="49" fontId="5" fillId="0" borderId="0" xfId="71" applyNumberFormat="1" applyFont="1" applyAlignment="1">
      <alignment/>
      <protection/>
    </xf>
    <xf numFmtId="0" fontId="5" fillId="0" borderId="0" xfId="71" applyFont="1" applyAlignment="1">
      <alignment/>
      <protection/>
    </xf>
    <xf numFmtId="0" fontId="5" fillId="0" borderId="0" xfId="71" applyFont="1" applyAlignment="1" applyProtection="1">
      <alignment/>
      <protection/>
    </xf>
    <xf numFmtId="49" fontId="6" fillId="0" borderId="0" xfId="71" applyNumberFormat="1" applyFont="1" applyAlignment="1">
      <alignment/>
      <protection/>
    </xf>
    <xf numFmtId="0" fontId="6" fillId="0" borderId="0" xfId="71" applyFont="1" applyAlignment="1">
      <alignment/>
      <protection/>
    </xf>
    <xf numFmtId="0" fontId="6" fillId="0" borderId="0" xfId="71" applyFont="1" applyAlignment="1" applyProtection="1">
      <alignment/>
      <protection/>
    </xf>
    <xf numFmtId="0" fontId="6" fillId="0" borderId="0" xfId="71" applyFont="1" applyAlignment="1" applyProtection="1">
      <alignment horizontal="center"/>
      <protection/>
    </xf>
    <xf numFmtId="10" fontId="13" fillId="0" borderId="0" xfId="77" applyNumberFormat="1" applyFont="1" applyAlignment="1" applyProtection="1">
      <alignment horizontal="center"/>
      <protection/>
    </xf>
    <xf numFmtId="10" fontId="13" fillId="0" borderId="0" xfId="77" applyNumberFormat="1" applyFont="1" applyAlignment="1" applyProtection="1">
      <alignment horizontal="center"/>
      <protection locked="0"/>
    </xf>
    <xf numFmtId="0" fontId="6" fillId="0" borderId="0" xfId="71" applyFont="1" applyAlignment="1">
      <alignment horizontal="left"/>
      <protection/>
    </xf>
    <xf numFmtId="0" fontId="6" fillId="0" borderId="0" xfId="71" applyFont="1" applyAlignment="1">
      <alignment horizontal="right"/>
      <protection/>
    </xf>
    <xf numFmtId="0" fontId="5" fillId="0" borderId="0" xfId="71" applyFont="1" applyAlignment="1">
      <alignment horizontal="left"/>
      <protection/>
    </xf>
    <xf numFmtId="0" fontId="6" fillId="0" borderId="0" xfId="71" applyFont="1" applyAlignment="1" applyProtection="1">
      <alignment horizontal="left"/>
      <protection/>
    </xf>
    <xf numFmtId="0" fontId="6" fillId="0" borderId="0" xfId="71" applyFont="1" applyAlignment="1" quotePrefix="1">
      <alignment horizontal="left"/>
      <protection/>
    </xf>
    <xf numFmtId="49" fontId="5" fillId="0" borderId="0" xfId="71" applyNumberFormat="1" applyFont="1" applyAlignment="1">
      <alignment horizontal="center"/>
      <protection/>
    </xf>
    <xf numFmtId="49" fontId="5" fillId="0" borderId="0" xfId="71" applyNumberFormat="1" applyFont="1" applyAlignment="1" applyProtection="1">
      <alignment/>
      <protection/>
    </xf>
    <xf numFmtId="49" fontId="6" fillId="0" borderId="0" xfId="71" applyNumberFormat="1" applyFont="1" applyAlignment="1" applyProtection="1">
      <alignment/>
      <protection/>
    </xf>
    <xf numFmtId="166" fontId="12" fillId="0" borderId="0" xfId="77" applyNumberFormat="1" applyFont="1" applyAlignment="1">
      <alignment horizontal="right"/>
    </xf>
    <xf numFmtId="6" fontId="5" fillId="0" borderId="0" xfId="48" applyNumberFormat="1" applyFont="1" applyAlignment="1" applyProtection="1">
      <alignment/>
      <protection/>
    </xf>
    <xf numFmtId="6" fontId="5" fillId="0" borderId="0" xfId="48" applyNumberFormat="1" applyFont="1" applyAlignment="1" applyProtection="1">
      <alignment horizontal="right"/>
      <protection/>
    </xf>
    <xf numFmtId="166" fontId="5" fillId="0" borderId="0" xfId="48" applyNumberFormat="1" applyFont="1" applyAlignment="1" applyProtection="1">
      <alignment/>
      <protection/>
    </xf>
    <xf numFmtId="0" fontId="10" fillId="0" borderId="0" xfId="71" applyFont="1" applyAlignment="1" applyProtection="1" quotePrefix="1">
      <alignment horizontal="center"/>
      <protection/>
    </xf>
    <xf numFmtId="6" fontId="6" fillId="0" borderId="0" xfId="48" applyNumberFormat="1" applyFont="1" applyAlignment="1">
      <alignment/>
    </xf>
    <xf numFmtId="10" fontId="5" fillId="0" borderId="0" xfId="48" applyNumberFormat="1" applyFont="1" applyAlignment="1">
      <alignment/>
    </xf>
    <xf numFmtId="0" fontId="5" fillId="0" borderId="0" xfId="0" applyFont="1" applyAlignment="1" quotePrefix="1">
      <alignment horizontal="right"/>
    </xf>
    <xf numFmtId="0" fontId="5" fillId="0" borderId="0" xfId="71" applyFont="1" applyAlignment="1">
      <alignment horizontal="center"/>
      <protection/>
    </xf>
    <xf numFmtId="0" fontId="5" fillId="0" borderId="0" xfId="0" applyFont="1" applyAlignment="1">
      <alignment/>
    </xf>
    <xf numFmtId="0" fontId="5" fillId="0" borderId="0" xfId="0" applyFont="1" applyAlignment="1" applyProtection="1">
      <alignment/>
      <protection/>
    </xf>
    <xf numFmtId="170" fontId="6" fillId="0" borderId="0" xfId="71" applyNumberFormat="1" applyFont="1">
      <alignment/>
      <protection/>
    </xf>
    <xf numFmtId="14" fontId="9" fillId="0" borderId="0" xfId="74" applyNumberFormat="1" applyFont="1" applyBorder="1" applyAlignment="1" applyProtection="1" quotePrefix="1">
      <alignment horizontal="left"/>
      <protection locked="0"/>
    </xf>
    <xf numFmtId="170" fontId="5" fillId="0" borderId="0" xfId="77" applyNumberFormat="1" applyFont="1" applyAlignment="1">
      <alignment horizontal="right"/>
    </xf>
    <xf numFmtId="170" fontId="11" fillId="0" borderId="0" xfId="77" applyNumberFormat="1" applyFont="1" applyAlignment="1">
      <alignment horizontal="right"/>
    </xf>
    <xf numFmtId="170" fontId="5" fillId="0" borderId="0" xfId="0" applyNumberFormat="1" applyFont="1" applyAlignment="1">
      <alignment/>
    </xf>
    <xf numFmtId="170" fontId="5" fillId="0" borderId="0" xfId="71" applyNumberFormat="1" applyFont="1" applyAlignment="1">
      <alignment/>
      <protection/>
    </xf>
    <xf numFmtId="170" fontId="13" fillId="0" borderId="0" xfId="77" applyNumberFormat="1" applyFont="1" applyAlignment="1" applyProtection="1">
      <alignment horizontal="center"/>
      <protection locked="0"/>
    </xf>
    <xf numFmtId="170" fontId="6" fillId="0" borderId="0" xfId="71" applyNumberFormat="1" applyFont="1" applyAlignment="1">
      <alignment horizontal="left"/>
      <protection/>
    </xf>
    <xf numFmtId="170" fontId="12" fillId="0" borderId="0" xfId="77" applyNumberFormat="1" applyFont="1" applyAlignment="1">
      <alignment horizontal="right"/>
    </xf>
    <xf numFmtId="170" fontId="10" fillId="0" borderId="0" xfId="71" applyNumberFormat="1" applyFont="1" applyAlignment="1" quotePrefix="1">
      <alignment horizontal="center"/>
      <protection/>
    </xf>
    <xf numFmtId="38" fontId="5" fillId="0" borderId="0" xfId="48" applyNumberFormat="1" applyFont="1" applyAlignment="1">
      <alignment/>
    </xf>
    <xf numFmtId="38" fontId="10" fillId="0" borderId="0" xfId="71" applyNumberFormat="1" applyFont="1" applyAlignment="1">
      <alignment horizontal="center"/>
      <protection/>
    </xf>
    <xf numFmtId="38" fontId="10" fillId="0" borderId="0" xfId="0" applyNumberFormat="1" applyFont="1" applyAlignment="1">
      <alignment horizontal="center"/>
    </xf>
    <xf numFmtId="38" fontId="5" fillId="0" borderId="0" xfId="71" applyNumberFormat="1" applyFont="1" applyAlignment="1">
      <alignment horizontal="center"/>
      <protection/>
    </xf>
    <xf numFmtId="38" fontId="5" fillId="0" borderId="0" xfId="0" applyNumberFormat="1" applyFont="1" applyAlignment="1">
      <alignment/>
    </xf>
    <xf numFmtId="38" fontId="5" fillId="0" borderId="0" xfId="77" applyNumberFormat="1" applyFont="1" applyAlignment="1">
      <alignment/>
    </xf>
    <xf numFmtId="0" fontId="5" fillId="0" borderId="0" xfId="0" applyFont="1" applyAlignment="1" quotePrefix="1">
      <alignment horizontal="left"/>
    </xf>
    <xf numFmtId="6" fontId="6" fillId="0" borderId="0" xfId="71" applyNumberFormat="1" applyFont="1">
      <alignment/>
      <protection/>
    </xf>
    <xf numFmtId="5" fontId="6" fillId="0" borderId="0" xfId="71" applyNumberFormat="1" applyFont="1" applyAlignment="1">
      <alignment horizontal="center"/>
      <protection/>
    </xf>
    <xf numFmtId="0" fontId="6" fillId="33" borderId="8" xfId="71" applyFont="1" applyFill="1" applyBorder="1" applyAlignment="1">
      <alignment horizontal="centerContinuous"/>
      <protection/>
    </xf>
    <xf numFmtId="170" fontId="5" fillId="33" borderId="9" xfId="48" applyNumberFormat="1" applyFont="1" applyFill="1" applyBorder="1" applyAlignment="1">
      <alignment horizontal="centerContinuous"/>
    </xf>
    <xf numFmtId="0" fontId="5" fillId="33" borderId="10" xfId="71" applyFont="1" applyFill="1" applyBorder="1" applyAlignment="1">
      <alignment horizontal="centerContinuous"/>
      <protection/>
    </xf>
    <xf numFmtId="0" fontId="10" fillId="0" borderId="11" xfId="0" applyFont="1" applyBorder="1" applyAlignment="1">
      <alignment horizontal="center"/>
    </xf>
    <xf numFmtId="38" fontId="5" fillId="0" borderId="11" xfId="48" applyNumberFormat="1" applyFont="1" applyBorder="1" applyAlignment="1">
      <alignment/>
    </xf>
    <xf numFmtId="0" fontId="10" fillId="0" borderId="11" xfId="71" applyFont="1" applyBorder="1" applyAlignment="1">
      <alignment horizontal="center"/>
      <protection/>
    </xf>
    <xf numFmtId="170" fontId="6" fillId="33" borderId="12" xfId="48" applyNumberFormat="1" applyFont="1" applyFill="1" applyBorder="1" applyAlignment="1">
      <alignment horizontal="center"/>
    </xf>
    <xf numFmtId="38" fontId="11" fillId="0" borderId="11" xfId="71" applyNumberFormat="1" applyFont="1" applyBorder="1" applyAlignment="1" quotePrefix="1">
      <alignment horizontal="right"/>
      <protection/>
    </xf>
    <xf numFmtId="38" fontId="5" fillId="0" borderId="11" xfId="0" applyNumberFormat="1" applyFont="1" applyBorder="1" applyAlignment="1">
      <alignment horizontal="centerContinuous"/>
    </xf>
    <xf numFmtId="38" fontId="5" fillId="0" borderId="11" xfId="71" applyNumberFormat="1" applyFont="1" applyBorder="1" applyAlignment="1">
      <alignment horizontal="center"/>
      <protection/>
    </xf>
    <xf numFmtId="170" fontId="7" fillId="0" borderId="11" xfId="48" applyNumberFormat="1" applyFont="1" applyBorder="1" applyAlignment="1">
      <alignment horizontal="center"/>
    </xf>
    <xf numFmtId="44" fontId="5" fillId="0" borderId="11" xfId="48" applyNumberFormat="1" applyFont="1" applyBorder="1" applyAlignment="1">
      <alignment/>
    </xf>
    <xf numFmtId="0" fontId="6" fillId="33" borderId="12" xfId="71" applyFont="1" applyFill="1" applyBorder="1" applyAlignment="1" quotePrefix="1">
      <alignment horizontal="center"/>
      <protection/>
    </xf>
    <xf numFmtId="38" fontId="5" fillId="0" borderId="11" xfId="71" applyNumberFormat="1" applyFont="1" applyBorder="1">
      <alignment/>
      <protection/>
    </xf>
    <xf numFmtId="0" fontId="5" fillId="0" borderId="11" xfId="71" applyFont="1" applyBorder="1">
      <alignment/>
      <protection/>
    </xf>
    <xf numFmtId="0" fontId="6" fillId="33" borderId="12" xfId="71" applyFont="1" applyFill="1" applyBorder="1" applyAlignment="1">
      <alignment horizontal="center"/>
      <protection/>
    </xf>
    <xf numFmtId="170" fontId="6" fillId="33" borderId="13" xfId="48" applyNumberFormat="1" applyFont="1" applyFill="1" applyBorder="1" applyAlignment="1">
      <alignment horizontal="center"/>
    </xf>
    <xf numFmtId="0" fontId="6" fillId="33" borderId="13" xfId="71" applyFont="1" applyFill="1" applyBorder="1" applyAlignment="1">
      <alignment horizontal="center"/>
      <protection/>
    </xf>
    <xf numFmtId="6" fontId="6" fillId="33" borderId="14" xfId="71" applyNumberFormat="1" applyFont="1" applyFill="1" applyBorder="1">
      <alignment/>
      <protection/>
    </xf>
    <xf numFmtId="49" fontId="6" fillId="0" borderId="0" xfId="71" applyNumberFormat="1" applyFont="1" applyBorder="1" applyAlignment="1">
      <alignment horizontal="center"/>
      <protection/>
    </xf>
    <xf numFmtId="5" fontId="8" fillId="0" borderId="0" xfId="48" applyNumberFormat="1" applyFont="1" applyBorder="1" applyAlignment="1" applyProtection="1" quotePrefix="1">
      <alignment horizontal="left"/>
      <protection locked="0"/>
    </xf>
    <xf numFmtId="0" fontId="5" fillId="0" borderId="0" xfId="0" applyFont="1" applyBorder="1" applyAlignment="1">
      <alignment/>
    </xf>
    <xf numFmtId="0" fontId="5" fillId="0" borderId="0" xfId="71" applyFont="1" applyBorder="1">
      <alignment/>
      <protection/>
    </xf>
    <xf numFmtId="170" fontId="5" fillId="0" borderId="0" xfId="48" applyNumberFormat="1" applyFont="1" applyBorder="1" applyAlignment="1">
      <alignment/>
    </xf>
    <xf numFmtId="170" fontId="6" fillId="0" borderId="0" xfId="48" applyNumberFormat="1" applyFont="1" applyBorder="1" applyAlignment="1">
      <alignment horizontal="right"/>
    </xf>
    <xf numFmtId="170" fontId="6" fillId="0" borderId="0" xfId="48" applyNumberFormat="1" applyFont="1" applyBorder="1" applyAlignment="1">
      <alignment/>
    </xf>
    <xf numFmtId="49" fontId="6" fillId="0" borderId="0" xfId="71" applyNumberFormat="1" applyFont="1" applyBorder="1" applyAlignment="1" quotePrefix="1">
      <alignment horizontal="center"/>
      <protection/>
    </xf>
    <xf numFmtId="0" fontId="6" fillId="0" borderId="0" xfId="71" applyFont="1" applyBorder="1" applyAlignment="1">
      <alignment horizontal="center"/>
      <protection/>
    </xf>
    <xf numFmtId="0" fontId="10" fillId="0" borderId="0" xfId="71" applyFont="1" applyBorder="1">
      <alignment/>
      <protection/>
    </xf>
    <xf numFmtId="5" fontId="8" fillId="0" borderId="0" xfId="48" applyNumberFormat="1" applyFont="1" applyBorder="1" applyAlignment="1" applyProtection="1" quotePrefix="1">
      <alignment/>
      <protection locked="0"/>
    </xf>
    <xf numFmtId="0" fontId="6" fillId="0" borderId="0" xfId="71" applyFont="1" applyBorder="1">
      <alignment/>
      <protection/>
    </xf>
    <xf numFmtId="0" fontId="10" fillId="0" borderId="0" xfId="71" applyFont="1" applyBorder="1" applyAlignment="1" quotePrefix="1">
      <alignment horizontal="left"/>
      <protection/>
    </xf>
    <xf numFmtId="166" fontId="11" fillId="0" borderId="0" xfId="77" applyNumberFormat="1" applyFont="1" applyBorder="1" applyAlignment="1">
      <alignment horizontal="right"/>
    </xf>
    <xf numFmtId="49" fontId="5" fillId="0" borderId="0" xfId="71" applyNumberFormat="1" applyFont="1" applyBorder="1" applyAlignment="1">
      <alignment/>
      <protection/>
    </xf>
    <xf numFmtId="0" fontId="5" fillId="0" borderId="0" xfId="71" applyFont="1" applyBorder="1" applyAlignment="1">
      <alignment/>
      <protection/>
    </xf>
    <xf numFmtId="49" fontId="6" fillId="0" borderId="0" xfId="71" applyNumberFormat="1" applyFont="1" applyBorder="1" applyAlignment="1">
      <alignment/>
      <protection/>
    </xf>
    <xf numFmtId="0" fontId="12" fillId="0" borderId="0" xfId="71" applyFont="1" applyBorder="1" applyAlignment="1">
      <alignment horizontal="right"/>
      <protection/>
    </xf>
    <xf numFmtId="0" fontId="6" fillId="0" borderId="0" xfId="71" applyFont="1" applyBorder="1" applyAlignment="1">
      <alignment horizontal="left"/>
      <protection/>
    </xf>
    <xf numFmtId="0" fontId="5" fillId="0" borderId="0" xfId="71" applyFont="1" applyBorder="1" applyAlignment="1">
      <alignment horizontal="left"/>
      <protection/>
    </xf>
    <xf numFmtId="0" fontId="6" fillId="0" borderId="0" xfId="71" applyFont="1" applyBorder="1" applyAlignment="1" quotePrefix="1">
      <alignment horizontal="left"/>
      <protection/>
    </xf>
    <xf numFmtId="49" fontId="5" fillId="0" borderId="0" xfId="71" applyNumberFormat="1" applyFont="1" applyBorder="1" applyAlignment="1">
      <alignment horizontal="center"/>
      <protection/>
    </xf>
    <xf numFmtId="6" fontId="5" fillId="0" borderId="0" xfId="48" applyNumberFormat="1" applyFont="1" applyBorder="1" applyAlignment="1" applyProtection="1">
      <alignment/>
      <protection/>
    </xf>
    <xf numFmtId="0" fontId="6" fillId="0" borderId="0" xfId="71" applyFont="1">
      <alignment/>
      <protection/>
    </xf>
    <xf numFmtId="170" fontId="6" fillId="0" borderId="15" xfId="48" applyNumberFormat="1" applyFont="1" applyBorder="1" applyAlignment="1">
      <alignment/>
    </xf>
    <xf numFmtId="6" fontId="6" fillId="0" borderId="14" xfId="48" applyNumberFormat="1" applyFont="1" applyBorder="1" applyAlignment="1">
      <alignment/>
    </xf>
    <xf numFmtId="49" fontId="6" fillId="0" borderId="0" xfId="71" applyNumberFormat="1" applyFont="1" applyBorder="1" applyAlignment="1">
      <alignment horizontal="center"/>
      <protection/>
    </xf>
    <xf numFmtId="0" fontId="6" fillId="0" borderId="0" xfId="71" applyFont="1" applyBorder="1">
      <alignment/>
      <protection/>
    </xf>
    <xf numFmtId="166" fontId="5" fillId="0" borderId="0" xfId="48" applyNumberFormat="1" applyFont="1" applyBorder="1" applyAlignment="1">
      <alignment/>
    </xf>
    <xf numFmtId="1" fontId="14" fillId="0" borderId="0" xfId="48" applyNumberFormat="1" applyFont="1" applyBorder="1" applyAlignment="1">
      <alignment/>
    </xf>
    <xf numFmtId="5" fontId="13" fillId="0" borderId="0" xfId="48" applyNumberFormat="1" applyFont="1" applyAlignment="1" applyProtection="1">
      <alignment/>
      <protection locked="0"/>
    </xf>
    <xf numFmtId="164" fontId="15" fillId="0" borderId="0" xfId="48" applyNumberFormat="1" applyFont="1" applyAlignment="1" applyProtection="1" quotePrefix="1">
      <alignment/>
      <protection locked="0"/>
    </xf>
    <xf numFmtId="6" fontId="6" fillId="0" borderId="14" xfId="48" applyNumberFormat="1" applyFont="1" applyBorder="1" applyAlignment="1">
      <alignment/>
    </xf>
    <xf numFmtId="0" fontId="6" fillId="0" borderId="0" xfId="0" applyFont="1" applyAlignment="1" applyProtection="1">
      <alignment/>
      <protection/>
    </xf>
    <xf numFmtId="170" fontId="6" fillId="0" borderId="16" xfId="48" applyNumberFormat="1" applyFont="1" applyBorder="1" applyAlignment="1">
      <alignment/>
    </xf>
    <xf numFmtId="170" fontId="6" fillId="0" borderId="15" xfId="48" applyNumberFormat="1" applyFont="1" applyBorder="1" applyAlignment="1">
      <alignment/>
    </xf>
    <xf numFmtId="166" fontId="12" fillId="0" borderId="0" xfId="77" applyNumberFormat="1" applyFont="1" applyBorder="1" applyAlignment="1">
      <alignment horizontal="right"/>
    </xf>
    <xf numFmtId="166" fontId="12" fillId="0" borderId="0" xfId="77" applyNumberFormat="1" applyFont="1" applyBorder="1" applyAlignment="1" quotePrefix="1">
      <alignment horizontal="right"/>
    </xf>
    <xf numFmtId="0" fontId="12" fillId="0" borderId="0" xfId="71" applyFont="1" applyBorder="1" applyAlignment="1" quotePrefix="1">
      <alignment horizontal="right"/>
      <protection/>
    </xf>
    <xf numFmtId="170" fontId="6" fillId="0" borderId="17" xfId="48" applyNumberFormat="1" applyFont="1" applyBorder="1" applyAlignment="1">
      <alignment/>
    </xf>
    <xf numFmtId="166" fontId="14" fillId="0" borderId="0" xfId="48" applyNumberFormat="1" applyFont="1" applyBorder="1" applyAlignment="1">
      <alignment/>
    </xf>
    <xf numFmtId="38" fontId="5" fillId="0" borderId="12" xfId="48" applyNumberFormat="1" applyFont="1" applyBorder="1" applyAlignment="1">
      <alignment/>
    </xf>
    <xf numFmtId="0" fontId="6" fillId="0" borderId="0" xfId="71" applyFont="1" applyBorder="1" applyAlignment="1">
      <alignment horizontal="right"/>
      <protection/>
    </xf>
    <xf numFmtId="170" fontId="5" fillId="0" borderId="0" xfId="48" applyNumberFormat="1" applyFont="1" applyBorder="1" applyAlignment="1">
      <alignment/>
    </xf>
    <xf numFmtId="10" fontId="13" fillId="0" borderId="0" xfId="77" applyNumberFormat="1" applyFont="1" applyBorder="1" applyAlignment="1" applyProtection="1">
      <alignment horizontal="center"/>
      <protection locked="0"/>
    </xf>
    <xf numFmtId="0" fontId="7" fillId="0" borderId="0" xfId="71" applyFont="1" applyAlignment="1" quotePrefix="1">
      <alignment horizontal="center"/>
      <protection/>
    </xf>
    <xf numFmtId="0" fontId="6" fillId="0" borderId="0" xfId="71" applyFont="1" applyAlignment="1" applyProtection="1">
      <alignment horizontal="centerContinuous"/>
      <protection/>
    </xf>
    <xf numFmtId="0" fontId="6" fillId="0" borderId="0" xfId="71" applyFont="1" applyAlignment="1" applyProtection="1" quotePrefix="1">
      <alignment horizontal="center"/>
      <protection/>
    </xf>
    <xf numFmtId="4" fontId="6" fillId="0" borderId="0" xfId="71" applyNumberFormat="1" applyFont="1" applyAlignment="1">
      <alignment horizontal="center"/>
      <protection/>
    </xf>
    <xf numFmtId="4" fontId="5" fillId="0" borderId="0" xfId="48" applyNumberFormat="1" applyFont="1" applyAlignment="1">
      <alignment horizontal="center"/>
    </xf>
    <xf numFmtId="4" fontId="5" fillId="0" borderId="0" xfId="77" applyNumberFormat="1" applyFont="1" applyAlignment="1">
      <alignment/>
    </xf>
    <xf numFmtId="4" fontId="5" fillId="0" borderId="0" xfId="48" applyNumberFormat="1" applyFont="1" applyAlignment="1">
      <alignment/>
    </xf>
    <xf numFmtId="4" fontId="5" fillId="0" borderId="0" xfId="71" applyNumberFormat="1" applyFont="1">
      <alignment/>
      <protection/>
    </xf>
    <xf numFmtId="4" fontId="6" fillId="33" borderId="16" xfId="71" applyNumberFormat="1" applyFont="1" applyFill="1" applyBorder="1" applyAlignment="1">
      <alignment horizontal="centerContinuous"/>
      <protection/>
    </xf>
    <xf numFmtId="4" fontId="5" fillId="33" borderId="15" xfId="48" applyNumberFormat="1" applyFont="1" applyFill="1" applyBorder="1" applyAlignment="1">
      <alignment horizontal="centerContinuous"/>
    </xf>
    <xf numFmtId="4" fontId="5" fillId="33" borderId="17" xfId="71" applyNumberFormat="1" applyFont="1" applyFill="1" applyBorder="1" applyAlignment="1">
      <alignment horizontal="centerContinuous"/>
      <protection/>
    </xf>
    <xf numFmtId="4" fontId="6" fillId="0" borderId="0" xfId="48" applyNumberFormat="1" applyFont="1" applyAlignment="1" quotePrefix="1">
      <alignment horizontal="center"/>
    </xf>
    <xf numFmtId="4" fontId="6" fillId="33" borderId="12" xfId="48" applyNumberFormat="1" applyFont="1" applyFill="1" applyBorder="1" applyAlignment="1">
      <alignment horizontal="center"/>
    </xf>
    <xf numFmtId="4" fontId="6" fillId="33" borderId="12" xfId="71" applyNumberFormat="1" applyFont="1" applyFill="1" applyBorder="1" applyAlignment="1" quotePrefix="1">
      <alignment horizontal="center"/>
      <protection/>
    </xf>
    <xf numFmtId="4" fontId="6" fillId="33" borderId="12" xfId="71" applyNumberFormat="1" applyFont="1" applyFill="1" applyBorder="1" applyAlignment="1">
      <alignment horizontal="center"/>
      <protection/>
    </xf>
    <xf numFmtId="4" fontId="6" fillId="0" borderId="0" xfId="71" applyNumberFormat="1" applyFont="1" applyAlignment="1" quotePrefix="1">
      <alignment horizontal="center"/>
      <protection/>
    </xf>
    <xf numFmtId="4" fontId="7" fillId="0" borderId="0" xfId="48" applyNumberFormat="1" applyFont="1" applyAlignment="1" quotePrefix="1">
      <alignment horizontal="center"/>
    </xf>
    <xf numFmtId="4" fontId="10" fillId="0" borderId="0" xfId="71" applyNumberFormat="1" applyFont="1" applyAlignment="1">
      <alignment horizontal="center"/>
      <protection/>
    </xf>
    <xf numFmtId="4" fontId="6" fillId="33" borderId="13" xfId="48" applyNumberFormat="1" applyFont="1" applyFill="1" applyBorder="1" applyAlignment="1">
      <alignment horizontal="center"/>
    </xf>
    <xf numFmtId="4" fontId="6" fillId="33" borderId="13" xfId="71" applyNumberFormat="1" applyFont="1" applyFill="1" applyBorder="1" applyAlignment="1">
      <alignment horizontal="center"/>
      <protection/>
    </xf>
    <xf numFmtId="4" fontId="5" fillId="0" borderId="0" xfId="0" applyNumberFormat="1" applyFont="1" applyAlignment="1">
      <alignment/>
    </xf>
    <xf numFmtId="4" fontId="5" fillId="0" borderId="11" xfId="71" applyNumberFormat="1" applyFont="1" applyBorder="1">
      <alignment/>
      <protection/>
    </xf>
    <xf numFmtId="4" fontId="8" fillId="0" borderId="0" xfId="48" applyNumberFormat="1" applyFont="1" applyAlignment="1" applyProtection="1" quotePrefix="1">
      <alignment/>
      <protection locked="0"/>
    </xf>
    <xf numFmtId="4" fontId="5" fillId="0" borderId="11" xfId="48" applyNumberFormat="1" applyFont="1" applyBorder="1" applyAlignment="1">
      <alignment/>
    </xf>
    <xf numFmtId="4" fontId="5" fillId="0" borderId="13" xfId="71" applyNumberFormat="1" applyFont="1" applyBorder="1">
      <alignment/>
      <protection/>
    </xf>
    <xf numFmtId="4" fontId="15" fillId="0" borderId="0" xfId="48" applyNumberFormat="1" applyFont="1" applyAlignment="1" applyProtection="1" quotePrefix="1">
      <alignment/>
      <protection locked="0"/>
    </xf>
    <xf numFmtId="4" fontId="6" fillId="0" borderId="0" xfId="48" applyNumberFormat="1" applyFont="1" applyAlignment="1">
      <alignment/>
    </xf>
    <xf numFmtId="4" fontId="6" fillId="0" borderId="14" xfId="48" applyNumberFormat="1" applyFont="1" applyBorder="1" applyAlignment="1">
      <alignment/>
    </xf>
    <xf numFmtId="4" fontId="6" fillId="0" borderId="0" xfId="71" applyNumberFormat="1" applyFont="1">
      <alignment/>
      <protection/>
    </xf>
    <xf numFmtId="4" fontId="5" fillId="0" borderId="0" xfId="48" applyNumberFormat="1" applyFont="1" applyBorder="1" applyAlignment="1">
      <alignment/>
    </xf>
    <xf numFmtId="4" fontId="5" fillId="0" borderId="0" xfId="48" applyNumberFormat="1" applyFont="1" applyBorder="1" applyAlignment="1">
      <alignment/>
    </xf>
    <xf numFmtId="4" fontId="5" fillId="0" borderId="0" xfId="71" applyNumberFormat="1" applyFont="1" applyBorder="1">
      <alignment/>
      <protection/>
    </xf>
    <xf numFmtId="4" fontId="5" fillId="0" borderId="0" xfId="0" applyNumberFormat="1" applyFont="1" applyAlignment="1">
      <alignment horizontal="center"/>
    </xf>
    <xf numFmtId="4" fontId="5" fillId="0" borderId="18" xfId="48" applyNumberFormat="1" applyFont="1" applyBorder="1" applyAlignment="1">
      <alignment/>
    </xf>
    <xf numFmtId="4" fontId="5" fillId="0" borderId="18" xfId="71" applyNumberFormat="1" applyFont="1" applyBorder="1">
      <alignment/>
      <protection/>
    </xf>
    <xf numFmtId="4" fontId="8" fillId="0" borderId="0" xfId="48" applyNumberFormat="1" applyFont="1" applyAlignment="1" applyProtection="1">
      <alignment/>
      <protection locked="0"/>
    </xf>
    <xf numFmtId="4" fontId="6" fillId="0" borderId="0" xfId="48" applyNumberFormat="1" applyFont="1" applyAlignment="1">
      <alignment horizontal="center"/>
    </xf>
    <xf numFmtId="4" fontId="6" fillId="0" borderId="0" xfId="48" applyNumberFormat="1" applyFont="1" applyAlignment="1">
      <alignment horizontal="centerContinuous"/>
    </xf>
    <xf numFmtId="4" fontId="5" fillId="0" borderId="12" xfId="71" applyNumberFormat="1" applyFont="1" applyBorder="1">
      <alignment/>
      <protection/>
    </xf>
    <xf numFmtId="4" fontId="5" fillId="0" borderId="0" xfId="71" applyNumberFormat="1" applyFont="1" applyAlignment="1">
      <alignment/>
      <protection/>
    </xf>
    <xf numFmtId="4" fontId="5" fillId="0" borderId="0" xfId="48" applyNumberFormat="1" applyFont="1" applyAlignment="1">
      <alignment/>
    </xf>
    <xf numFmtId="4" fontId="5" fillId="0" borderId="0" xfId="71" applyNumberFormat="1" applyFont="1" applyBorder="1" applyAlignment="1">
      <alignment/>
      <protection/>
    </xf>
    <xf numFmtId="4" fontId="6" fillId="0" borderId="0" xfId="71" applyNumberFormat="1" applyFont="1" applyAlignment="1">
      <alignment/>
      <protection/>
    </xf>
    <xf numFmtId="4" fontId="6" fillId="0" borderId="0" xfId="48" applyNumberFormat="1" applyFont="1" applyAlignment="1">
      <alignment/>
    </xf>
    <xf numFmtId="4" fontId="6" fillId="0" borderId="14" xfId="48" applyNumberFormat="1" applyFont="1" applyBorder="1" applyAlignment="1">
      <alignment horizontal="right"/>
    </xf>
    <xf numFmtId="4" fontId="6" fillId="0" borderId="0" xfId="48" applyNumberFormat="1" applyFont="1" applyBorder="1" applyAlignment="1">
      <alignment/>
    </xf>
    <xf numFmtId="4" fontId="6" fillId="0" borderId="0" xfId="71" applyNumberFormat="1" applyFont="1" applyBorder="1" applyAlignment="1">
      <alignment horizontal="right"/>
      <protection/>
    </xf>
    <xf numFmtId="4" fontId="6" fillId="0" borderId="0" xfId="71" applyNumberFormat="1" applyFont="1" applyBorder="1">
      <alignment/>
      <protection/>
    </xf>
    <xf numFmtId="4" fontId="6" fillId="0" borderId="0" xfId="71" applyNumberFormat="1" applyFont="1" applyAlignment="1">
      <alignment horizontal="left"/>
      <protection/>
    </xf>
    <xf numFmtId="4" fontId="6" fillId="0" borderId="0" xfId="48" applyNumberFormat="1" applyFont="1" applyAlignment="1">
      <alignment horizontal="left"/>
    </xf>
    <xf numFmtId="4" fontId="5" fillId="0" borderId="0" xfId="48" applyNumberFormat="1" applyFont="1" applyAlignment="1">
      <alignment horizontal="left"/>
    </xf>
    <xf numFmtId="4" fontId="6" fillId="0" borderId="0" xfId="48" applyNumberFormat="1" applyFont="1" applyBorder="1" applyAlignment="1">
      <alignment horizontal="right"/>
    </xf>
    <xf numFmtId="4" fontId="6" fillId="0" borderId="0" xfId="71" applyNumberFormat="1" applyFont="1" applyAlignment="1" quotePrefix="1">
      <alignment horizontal="left"/>
      <protection/>
    </xf>
    <xf numFmtId="4" fontId="6" fillId="0" borderId="0" xfId="48" applyNumberFormat="1" applyFont="1" applyAlignment="1" quotePrefix="1">
      <alignment horizontal="left"/>
    </xf>
    <xf numFmtId="4" fontId="5" fillId="0" borderId="0" xfId="48" applyNumberFormat="1" applyFont="1" applyAlignment="1" applyProtection="1">
      <alignment/>
      <protection/>
    </xf>
    <xf numFmtId="4" fontId="6" fillId="0" borderId="0" xfId="77" applyNumberFormat="1" applyFont="1" applyAlignment="1">
      <alignment horizontal="center"/>
    </xf>
    <xf numFmtId="1" fontId="8" fillId="0" borderId="0" xfId="48" applyNumberFormat="1" applyFont="1" applyAlignment="1" applyProtection="1" quotePrefix="1">
      <alignment/>
      <protection locked="0"/>
    </xf>
    <xf numFmtId="1" fontId="8" fillId="0" borderId="0" xfId="48" applyNumberFormat="1" applyFont="1" applyAlignment="1" applyProtection="1">
      <alignment/>
      <protection locked="0"/>
    </xf>
    <xf numFmtId="1" fontId="5" fillId="0" borderId="0" xfId="48" applyNumberFormat="1" applyFont="1" applyAlignment="1" applyProtection="1">
      <alignment/>
      <protection/>
    </xf>
    <xf numFmtId="4" fontId="6" fillId="33" borderId="14" xfId="48" applyNumberFormat="1" applyFont="1" applyFill="1" applyBorder="1" applyAlignment="1">
      <alignment/>
    </xf>
    <xf numFmtId="14" fontId="9" fillId="0" borderId="0" xfId="74" applyNumberFormat="1" applyFont="1" applyBorder="1" applyAlignment="1" applyProtection="1">
      <alignment horizontal="center"/>
      <protection/>
    </xf>
    <xf numFmtId="14" fontId="6" fillId="0" borderId="0" xfId="71" applyNumberFormat="1" applyFont="1" applyAlignment="1">
      <alignment horizontal="center"/>
      <protection/>
    </xf>
    <xf numFmtId="14" fontId="6" fillId="0" borderId="0" xfId="48" applyNumberFormat="1" applyFont="1" applyAlignment="1">
      <alignment horizontal="center"/>
    </xf>
    <xf numFmtId="0" fontId="1" fillId="0" borderId="0" xfId="0" applyFont="1" applyAlignment="1">
      <alignment horizontal="center"/>
    </xf>
    <xf numFmtId="0" fontId="6" fillId="0" borderId="0" xfId="0" applyFont="1" applyAlignment="1" quotePrefix="1">
      <alignment horizontal="center"/>
    </xf>
    <xf numFmtId="0" fontId="10" fillId="0" borderId="0" xfId="71" applyFont="1" applyAlignment="1">
      <alignment horizontal="left"/>
      <protection/>
    </xf>
    <xf numFmtId="4" fontId="7" fillId="0" borderId="0" xfId="71" applyNumberFormat="1" applyFont="1" applyAlignment="1" quotePrefix="1">
      <alignment horizontal="center"/>
      <protection/>
    </xf>
    <xf numFmtId="4" fontId="5" fillId="0" borderId="0" xfId="71" applyNumberFormat="1" applyFont="1" applyAlignment="1" quotePrefix="1">
      <alignment horizontal="left"/>
      <protection/>
    </xf>
    <xf numFmtId="4" fontId="9" fillId="0" borderId="0" xfId="74" applyNumberFormat="1" applyFont="1" applyBorder="1" applyAlignment="1" applyProtection="1" quotePrefix="1">
      <alignment horizontal="left"/>
      <protection locked="0"/>
    </xf>
    <xf numFmtId="4" fontId="6" fillId="0" borderId="18" xfId="48" applyNumberFormat="1" applyFont="1" applyBorder="1" applyAlignment="1">
      <alignment/>
    </xf>
    <xf numFmtId="4" fontId="5" fillId="0" borderId="13" xfId="71" applyNumberFormat="1" applyFont="1" applyBorder="1" applyAlignment="1">
      <alignment/>
      <protection/>
    </xf>
    <xf numFmtId="4" fontId="6" fillId="33" borderId="11" xfId="71" applyNumberFormat="1" applyFont="1" applyFill="1" applyBorder="1" applyAlignment="1">
      <alignment horizontal="center"/>
      <protection/>
    </xf>
    <xf numFmtId="4" fontId="6" fillId="0" borderId="14" xfId="48" applyNumberFormat="1" applyFont="1" applyBorder="1" applyAlignment="1">
      <alignment/>
    </xf>
    <xf numFmtId="4" fontId="0" fillId="0" borderId="0" xfId="0" applyNumberFormat="1" applyBorder="1" applyAlignment="1">
      <alignment/>
    </xf>
    <xf numFmtId="4" fontId="12" fillId="0" borderId="0" xfId="48" applyNumberFormat="1" applyFont="1" applyAlignment="1">
      <alignment/>
    </xf>
    <xf numFmtId="4" fontId="12" fillId="0" borderId="0" xfId="71" applyNumberFormat="1" applyFont="1" applyAlignment="1">
      <alignment/>
      <protection/>
    </xf>
    <xf numFmtId="38" fontId="6" fillId="0" borderId="14" xfId="48" applyNumberFormat="1" applyFont="1" applyBorder="1" applyAlignment="1">
      <alignment/>
    </xf>
    <xf numFmtId="10" fontId="13" fillId="0" borderId="18" xfId="77" applyNumberFormat="1" applyFont="1" applyBorder="1" applyAlignment="1" applyProtection="1">
      <alignment horizontal="center"/>
      <protection locked="0"/>
    </xf>
    <xf numFmtId="170" fontId="6" fillId="0" borderId="18" xfId="48" applyNumberFormat="1" applyFont="1" applyBorder="1" applyAlignment="1">
      <alignment/>
    </xf>
    <xf numFmtId="6" fontId="6" fillId="0" borderId="0" xfId="48" applyNumberFormat="1" applyFont="1" applyBorder="1" applyAlignment="1">
      <alignment/>
    </xf>
    <xf numFmtId="38" fontId="5" fillId="0" borderId="19" xfId="48" applyNumberFormat="1" applyFont="1" applyBorder="1" applyAlignment="1">
      <alignment/>
    </xf>
    <xf numFmtId="0" fontId="6" fillId="0" borderId="18" xfId="71" applyFont="1" applyBorder="1">
      <alignment/>
      <protection/>
    </xf>
    <xf numFmtId="6" fontId="5" fillId="0" borderId="19" xfId="48" applyNumberFormat="1" applyFont="1" applyBorder="1" applyAlignment="1">
      <alignment/>
    </xf>
    <xf numFmtId="170" fontId="5" fillId="0" borderId="18" xfId="48" applyNumberFormat="1" applyFont="1" applyBorder="1" applyAlignment="1">
      <alignment/>
    </xf>
    <xf numFmtId="6" fontId="6" fillId="0" borderId="0" xfId="71" applyNumberFormat="1" applyFont="1">
      <alignment/>
      <protection/>
    </xf>
    <xf numFmtId="0" fontId="12" fillId="0" borderId="0" xfId="0" applyFont="1" applyAlignment="1" applyProtection="1">
      <alignment/>
      <protection/>
    </xf>
    <xf numFmtId="0" fontId="12" fillId="0" borderId="0" xfId="71" applyFont="1" applyAlignment="1" quotePrefix="1">
      <alignment horizontal="left"/>
      <protection/>
    </xf>
    <xf numFmtId="4" fontId="12" fillId="0" borderId="0" xfId="71" applyNumberFormat="1" applyFont="1" applyAlignment="1">
      <alignment horizontal="center"/>
      <protection/>
    </xf>
    <xf numFmtId="10" fontId="5" fillId="0" borderId="0" xfId="48" applyNumberFormat="1" applyFont="1" applyAlignment="1">
      <alignment/>
    </xf>
    <xf numFmtId="0" fontId="6" fillId="0" borderId="14" xfId="0" applyFont="1" applyBorder="1" applyAlignment="1">
      <alignment horizontal="center"/>
    </xf>
    <xf numFmtId="0" fontId="6" fillId="0" borderId="14" xfId="0" applyFont="1" applyBorder="1" applyAlignment="1">
      <alignment horizontal="center" wrapText="1"/>
    </xf>
    <xf numFmtId="0" fontId="6" fillId="0" borderId="14" xfId="0" applyFont="1" applyBorder="1" applyAlignment="1">
      <alignment horizontal="left"/>
    </xf>
    <xf numFmtId="170" fontId="6" fillId="0" borderId="14" xfId="48" applyNumberFormat="1" applyFont="1" applyBorder="1" applyAlignment="1">
      <alignment horizontal="left"/>
    </xf>
    <xf numFmtId="170" fontId="6" fillId="0" borderId="14" xfId="48" applyNumberFormat="1" applyFont="1" applyBorder="1" applyAlignment="1">
      <alignment/>
    </xf>
    <xf numFmtId="0" fontId="6" fillId="0" borderId="0" xfId="0" applyFont="1" applyAlignment="1">
      <alignment/>
    </xf>
    <xf numFmtId="0" fontId="6" fillId="0" borderId="14" xfId="0" applyFont="1" applyBorder="1" applyAlignment="1">
      <alignment/>
    </xf>
    <xf numFmtId="0" fontId="6" fillId="0" borderId="14" xfId="0" applyFont="1" applyBorder="1" applyAlignment="1">
      <alignment wrapText="1"/>
    </xf>
    <xf numFmtId="4" fontId="10" fillId="0" borderId="0" xfId="71" applyNumberFormat="1" applyFont="1" applyBorder="1">
      <alignment/>
      <protection/>
    </xf>
    <xf numFmtId="4" fontId="5" fillId="0" borderId="11" xfId="77" applyNumberFormat="1" applyFont="1" applyBorder="1" applyAlignment="1">
      <alignment/>
    </xf>
    <xf numFmtId="0" fontId="5" fillId="0" borderId="18" xfId="71" applyFont="1" applyBorder="1">
      <alignment/>
      <protection/>
    </xf>
    <xf numFmtId="0" fontId="5" fillId="0" borderId="0" xfId="71" applyFont="1" applyBorder="1" applyAlignment="1" quotePrefix="1">
      <alignment horizontal="left"/>
      <protection/>
    </xf>
    <xf numFmtId="0" fontId="10" fillId="0" borderId="0" xfId="0" applyFont="1" applyAlignment="1">
      <alignment horizontal="right"/>
    </xf>
    <xf numFmtId="38" fontId="6" fillId="0" borderId="13" xfId="48" applyNumberFormat="1" applyFont="1" applyBorder="1" applyAlignment="1">
      <alignment/>
    </xf>
    <xf numFmtId="0" fontId="6" fillId="0" borderId="0" xfId="0" applyFont="1" applyFill="1" applyBorder="1" applyAlignment="1">
      <alignment/>
    </xf>
    <xf numFmtId="0" fontId="6" fillId="0" borderId="11" xfId="0" applyFont="1" applyBorder="1" applyAlignment="1">
      <alignment/>
    </xf>
    <xf numFmtId="0" fontId="20" fillId="0" borderId="0" xfId="71" applyFont="1">
      <alignment/>
      <protection/>
    </xf>
    <xf numFmtId="6" fontId="5" fillId="0" borderId="0" xfId="71" applyNumberFormat="1" applyFont="1">
      <alignment/>
      <protection/>
    </xf>
    <xf numFmtId="6" fontId="5" fillId="0" borderId="18" xfId="71" applyNumberFormat="1" applyFont="1" applyBorder="1">
      <alignment/>
      <protection/>
    </xf>
    <xf numFmtId="0" fontId="20" fillId="0" borderId="0" xfId="0" applyFont="1" applyFill="1" applyBorder="1" applyAlignment="1">
      <alignment/>
    </xf>
    <xf numFmtId="0" fontId="20" fillId="0" borderId="11" xfId="0" applyFont="1" applyFill="1" applyBorder="1" applyAlignment="1">
      <alignment/>
    </xf>
    <xf numFmtId="0" fontId="0" fillId="0" borderId="0" xfId="0" applyFill="1" applyAlignment="1">
      <alignment/>
    </xf>
    <xf numFmtId="0" fontId="21" fillId="0" borderId="0" xfId="0" applyFont="1" applyFill="1" applyAlignment="1">
      <alignment/>
    </xf>
    <xf numFmtId="0" fontId="21" fillId="0" borderId="0" xfId="0" applyFont="1" applyFill="1" applyAlignment="1">
      <alignment horizontal="right" wrapText="1"/>
    </xf>
    <xf numFmtId="185" fontId="21" fillId="0" borderId="0" xfId="0" applyNumberFormat="1" applyFont="1" applyFill="1" applyAlignment="1">
      <alignment/>
    </xf>
    <xf numFmtId="0" fontId="20" fillId="0" borderId="0" xfId="0" applyFont="1" applyFill="1" applyAlignment="1">
      <alignment/>
    </xf>
    <xf numFmtId="170" fontId="21" fillId="0" borderId="0" xfId="0" applyNumberFormat="1" applyFont="1" applyFill="1" applyAlignment="1">
      <alignment/>
    </xf>
    <xf numFmtId="185" fontId="5" fillId="0" borderId="14" xfId="42" applyNumberFormat="1" applyFont="1" applyBorder="1" applyAlignment="1">
      <alignment/>
    </xf>
    <xf numFmtId="0" fontId="5" fillId="33" borderId="14" xfId="0" applyFont="1" applyFill="1" applyBorder="1" applyAlignment="1">
      <alignment/>
    </xf>
    <xf numFmtId="0" fontId="5" fillId="0" borderId="14" xfId="0" applyFont="1" applyBorder="1" applyAlignment="1">
      <alignment/>
    </xf>
    <xf numFmtId="38" fontId="5" fillId="0" borderId="14" xfId="0" applyNumberFormat="1" applyFont="1" applyBorder="1" applyAlignment="1">
      <alignment/>
    </xf>
    <xf numFmtId="170" fontId="6" fillId="0" borderId="14" xfId="0" applyNumberFormat="1" applyFont="1" applyBorder="1" applyAlignment="1">
      <alignment/>
    </xf>
    <xf numFmtId="0" fontId="5" fillId="0" borderId="14" xfId="0" applyFont="1" applyBorder="1" applyAlignment="1">
      <alignment wrapText="1"/>
    </xf>
    <xf numFmtId="0" fontId="5" fillId="0" borderId="18" xfId="0" applyFont="1" applyBorder="1" applyAlignment="1">
      <alignment horizontal="right"/>
    </xf>
    <xf numFmtId="0" fontId="5" fillId="0" borderId="15" xfId="0" applyFont="1" applyBorder="1" applyAlignment="1">
      <alignment horizontal="right"/>
    </xf>
    <xf numFmtId="0" fontId="22" fillId="0" borderId="0" xfId="0" applyFont="1" applyFill="1" applyAlignment="1">
      <alignment/>
    </xf>
    <xf numFmtId="4" fontId="6" fillId="0" borderId="0" xfId="77" applyNumberFormat="1" applyFont="1" applyAlignment="1">
      <alignment/>
    </xf>
    <xf numFmtId="6" fontId="6" fillId="0" borderId="0" xfId="48" applyNumberFormat="1" applyFont="1" applyAlignment="1">
      <alignment horizontal="right"/>
    </xf>
    <xf numFmtId="166" fontId="6" fillId="0" borderId="0" xfId="48" applyNumberFormat="1" applyFont="1" applyAlignment="1">
      <alignment/>
    </xf>
    <xf numFmtId="0" fontId="6" fillId="0" borderId="14" xfId="0" applyFont="1" applyFill="1" applyBorder="1" applyAlignment="1">
      <alignment horizontal="left" wrapText="1"/>
    </xf>
    <xf numFmtId="0" fontId="6" fillId="0" borderId="14" xfId="0" applyFont="1" applyFill="1" applyBorder="1" applyAlignment="1">
      <alignment/>
    </xf>
    <xf numFmtId="6" fontId="6" fillId="0" borderId="14" xfId="0" applyNumberFormat="1" applyFont="1" applyFill="1" applyBorder="1" applyAlignment="1">
      <alignment/>
    </xf>
    <xf numFmtId="3" fontId="5" fillId="0" borderId="14" xfId="42" applyNumberFormat="1" applyFont="1" applyFill="1" applyBorder="1" applyAlignment="1">
      <alignment/>
    </xf>
    <xf numFmtId="185" fontId="5" fillId="0" borderId="14" xfId="42" applyNumberFormat="1" applyFont="1" applyFill="1" applyBorder="1" applyAlignment="1">
      <alignment/>
    </xf>
    <xf numFmtId="170" fontId="6" fillId="0" borderId="14" xfId="48" applyNumberFormat="1" applyFont="1" applyFill="1" applyBorder="1" applyAlignment="1">
      <alignment horizontal="left"/>
    </xf>
    <xf numFmtId="4" fontId="5" fillId="0" borderId="0" xfId="71" applyNumberFormat="1" applyFont="1" applyFill="1" applyBorder="1">
      <alignment/>
      <protection/>
    </xf>
    <xf numFmtId="170" fontId="6" fillId="0" borderId="16" xfId="48" applyNumberFormat="1" applyFont="1" applyBorder="1" applyAlignment="1">
      <alignment/>
    </xf>
    <xf numFmtId="4" fontId="6" fillId="0" borderId="11" xfId="48" applyNumberFormat="1" applyFont="1" applyBorder="1" applyAlignment="1">
      <alignment/>
    </xf>
    <xf numFmtId="5" fontId="15" fillId="0" borderId="0" xfId="48" applyNumberFormat="1" applyFont="1" applyAlignment="1" applyProtection="1">
      <alignment horizontal="left"/>
      <protection locked="0"/>
    </xf>
    <xf numFmtId="4" fontId="10" fillId="0" borderId="0" xfId="71" applyNumberFormat="1" applyFont="1" applyAlignment="1" applyProtection="1">
      <alignment horizontal="center"/>
      <protection/>
    </xf>
    <xf numFmtId="170" fontId="6" fillId="0" borderId="0" xfId="48" applyNumberFormat="1" applyFont="1" applyAlignment="1">
      <alignment/>
    </xf>
    <xf numFmtId="170" fontId="6" fillId="0" borderId="0" xfId="48" applyNumberFormat="1" applyFont="1" applyAlignment="1">
      <alignment wrapText="1"/>
    </xf>
    <xf numFmtId="166" fontId="6" fillId="0" borderId="0" xfId="48" applyNumberFormat="1" applyFont="1" applyAlignment="1" applyProtection="1">
      <alignment wrapText="1"/>
      <protection/>
    </xf>
    <xf numFmtId="4" fontId="5" fillId="0" borderId="0" xfId="71" applyNumberFormat="1" applyFont="1" applyAlignment="1">
      <alignment horizontal="center"/>
      <protection/>
    </xf>
    <xf numFmtId="4" fontId="5" fillId="0" borderId="20" xfId="71" applyNumberFormat="1" applyFont="1" applyBorder="1">
      <alignment/>
      <protection/>
    </xf>
    <xf numFmtId="4" fontId="5" fillId="0" borderId="19" xfId="77" applyNumberFormat="1" applyFont="1" applyBorder="1" applyAlignment="1">
      <alignment/>
    </xf>
    <xf numFmtId="44" fontId="6" fillId="0" borderId="14" xfId="48" applyFont="1" applyBorder="1" applyAlignment="1">
      <alignment/>
    </xf>
    <xf numFmtId="1" fontId="5" fillId="0" borderId="0" xfId="48" applyNumberFormat="1" applyFont="1" applyAlignment="1" applyProtection="1" quotePrefix="1">
      <alignment/>
      <protection locked="0"/>
    </xf>
    <xf numFmtId="4" fontId="6" fillId="0" borderId="0" xfId="77" applyNumberFormat="1" applyFont="1" applyAlignment="1">
      <alignment horizontal="center"/>
    </xf>
    <xf numFmtId="49" fontId="8" fillId="0" borderId="0" xfId="48" applyNumberFormat="1" applyFont="1" applyAlignment="1" applyProtection="1">
      <alignment horizontal="left"/>
      <protection locked="0"/>
    </xf>
    <xf numFmtId="0" fontId="5" fillId="0" borderId="0" xfId="71" applyFont="1">
      <alignment/>
      <protection/>
    </xf>
    <xf numFmtId="4" fontId="6" fillId="0" borderId="13" xfId="48" applyNumberFormat="1" applyFont="1" applyBorder="1" applyAlignment="1">
      <alignment/>
    </xf>
    <xf numFmtId="4" fontId="5" fillId="0" borderId="12" xfId="48" applyNumberFormat="1" applyFont="1" applyBorder="1" applyAlignment="1" applyProtection="1">
      <alignment/>
      <protection locked="0"/>
    </xf>
    <xf numFmtId="4" fontId="5" fillId="0" borderId="11" xfId="48" applyNumberFormat="1" applyFont="1" applyBorder="1" applyAlignment="1" applyProtection="1">
      <alignment/>
      <protection locked="0"/>
    </xf>
    <xf numFmtId="4" fontId="5" fillId="0" borderId="11" xfId="48" applyNumberFormat="1" applyFont="1" applyFill="1" applyBorder="1" applyAlignment="1" applyProtection="1">
      <alignment/>
      <protection locked="0"/>
    </xf>
    <xf numFmtId="4" fontId="5" fillId="0" borderId="13" xfId="48" applyNumberFormat="1" applyFont="1" applyBorder="1" applyAlignment="1" applyProtection="1">
      <alignment/>
      <protection locked="0"/>
    </xf>
    <xf numFmtId="4" fontId="5" fillId="0" borderId="11" xfId="71" applyNumberFormat="1" applyFont="1" applyBorder="1" applyAlignment="1">
      <alignment/>
      <protection/>
    </xf>
    <xf numFmtId="4" fontId="5" fillId="0" borderId="0" xfId="48" applyNumberFormat="1" applyFont="1" applyAlignment="1">
      <alignment/>
    </xf>
    <xf numFmtId="10" fontId="5" fillId="0" borderId="0" xfId="71" applyNumberFormat="1" applyFont="1">
      <alignment/>
      <protection/>
    </xf>
    <xf numFmtId="166" fontId="5" fillId="0" borderId="0" xfId="48" applyNumberFormat="1" applyFont="1" applyAlignment="1">
      <alignment/>
    </xf>
    <xf numFmtId="10" fontId="5" fillId="0" borderId="0" xfId="71" applyNumberFormat="1" applyFont="1">
      <alignment/>
      <protection/>
    </xf>
    <xf numFmtId="0" fontId="28" fillId="0" borderId="0" xfId="0" applyFont="1" applyAlignment="1">
      <alignment horizontal="left"/>
    </xf>
    <xf numFmtId="0" fontId="23" fillId="0" borderId="0" xfId="73">
      <alignment/>
      <protection/>
    </xf>
    <xf numFmtId="10" fontId="23" fillId="0" borderId="0" xfId="78" applyNumberFormat="1" applyFont="1" applyAlignment="1">
      <alignment/>
    </xf>
    <xf numFmtId="0" fontId="27" fillId="0" borderId="0" xfId="73" applyFont="1" applyAlignment="1">
      <alignment horizontal="center"/>
      <protection/>
    </xf>
    <xf numFmtId="207" fontId="23" fillId="0" borderId="0" xfId="73" applyNumberFormat="1" applyProtection="1">
      <alignment/>
      <protection/>
    </xf>
    <xf numFmtId="0" fontId="23" fillId="0" borderId="0" xfId="73" applyAlignment="1">
      <alignment horizontal="center"/>
      <protection/>
    </xf>
    <xf numFmtId="0" fontId="23" fillId="0" borderId="0" xfId="73" applyAlignment="1">
      <alignment horizontal="left"/>
      <protection/>
    </xf>
    <xf numFmtId="10" fontId="23" fillId="0" borderId="0" xfId="73" applyNumberFormat="1" applyProtection="1">
      <alignment/>
      <protection/>
    </xf>
    <xf numFmtId="10" fontId="27" fillId="34" borderId="0" xfId="73" applyNumberFormat="1" applyFont="1" applyFill="1" applyProtection="1">
      <alignment/>
      <protection locked="0"/>
    </xf>
    <xf numFmtId="0" fontId="23" fillId="34" borderId="0" xfId="73" applyFont="1" applyFill="1">
      <alignment/>
      <protection/>
    </xf>
    <xf numFmtId="37" fontId="23" fillId="0" borderId="0" xfId="73" applyNumberFormat="1" applyProtection="1">
      <alignment/>
      <protection/>
    </xf>
    <xf numFmtId="10" fontId="23" fillId="0" borderId="0" xfId="73" applyNumberFormat="1" applyAlignment="1" applyProtection="1">
      <alignment horizontal="center"/>
      <protection/>
    </xf>
    <xf numFmtId="0" fontId="25" fillId="0" borderId="0" xfId="72" applyFont="1" applyAlignment="1">
      <alignment horizontal="right"/>
      <protection/>
    </xf>
    <xf numFmtId="14" fontId="23" fillId="0" borderId="0" xfId="73" applyNumberFormat="1">
      <alignment/>
      <protection/>
    </xf>
    <xf numFmtId="0" fontId="28" fillId="0" borderId="0" xfId="73" applyFont="1">
      <alignment/>
      <protection/>
    </xf>
    <xf numFmtId="14" fontId="28" fillId="0" borderId="0" xfId="73" applyNumberFormat="1" applyFont="1">
      <alignment/>
      <protection/>
    </xf>
    <xf numFmtId="0" fontId="31" fillId="0" borderId="0" xfId="73" applyFont="1">
      <alignment/>
      <protection/>
    </xf>
    <xf numFmtId="10" fontId="27" fillId="0" borderId="0" xfId="73" applyNumberFormat="1" applyFont="1" applyProtection="1">
      <alignment/>
      <protection locked="0"/>
    </xf>
    <xf numFmtId="0" fontId="23" fillId="0" borderId="0" xfId="73" applyFont="1">
      <alignment/>
      <protection/>
    </xf>
    <xf numFmtId="0" fontId="24" fillId="0" borderId="0" xfId="73" applyFont="1" applyAlignment="1">
      <alignment horizontal="left"/>
      <protection/>
    </xf>
    <xf numFmtId="10" fontId="23" fillId="0" borderId="0" xfId="73" applyNumberFormat="1" applyFont="1" applyAlignment="1" applyProtection="1">
      <alignment horizontal="center"/>
      <protection/>
    </xf>
    <xf numFmtId="0" fontId="23" fillId="0" borderId="0" xfId="73" applyFont="1" applyAlignment="1">
      <alignment horizontal="left"/>
      <protection/>
    </xf>
    <xf numFmtId="10" fontId="23" fillId="0" borderId="0" xfId="73" applyNumberFormat="1" applyFont="1" applyProtection="1">
      <alignment/>
      <protection/>
    </xf>
    <xf numFmtId="0" fontId="28" fillId="0" borderId="0" xfId="73" applyFont="1" applyAlignment="1">
      <alignment horizontal="right"/>
      <protection/>
    </xf>
    <xf numFmtId="207" fontId="27" fillId="0" borderId="14" xfId="73" applyNumberFormat="1" applyFont="1" applyBorder="1" applyProtection="1">
      <alignment/>
      <protection/>
    </xf>
    <xf numFmtId="205" fontId="30" fillId="0" borderId="0" xfId="73" applyNumberFormat="1" applyFont="1">
      <alignment/>
      <protection/>
    </xf>
    <xf numFmtId="0" fontId="23" fillId="0" borderId="0" xfId="73" applyFont="1" applyAlignment="1">
      <alignment horizontal="right"/>
      <protection/>
    </xf>
    <xf numFmtId="0" fontId="27" fillId="0" borderId="0" xfId="73" applyFont="1" applyProtection="1">
      <alignment/>
      <protection locked="0"/>
    </xf>
    <xf numFmtId="0" fontId="28" fillId="0" borderId="0" xfId="73" applyFont="1" applyAlignment="1">
      <alignment horizontal="center"/>
      <protection/>
    </xf>
    <xf numFmtId="0" fontId="26" fillId="0" borderId="0" xfId="73" applyFont="1">
      <alignment/>
      <protection/>
    </xf>
    <xf numFmtId="0" fontId="24" fillId="0" borderId="0" xfId="73" applyFont="1" applyAlignment="1">
      <alignment horizontal="center"/>
      <protection/>
    </xf>
    <xf numFmtId="0" fontId="24" fillId="34" borderId="0" xfId="73" applyFont="1" applyFill="1" applyAlignment="1">
      <alignment horizontal="left"/>
      <protection/>
    </xf>
    <xf numFmtId="0" fontId="26" fillId="34" borderId="0" xfId="73" applyFont="1" applyFill="1">
      <alignment/>
      <protection/>
    </xf>
    <xf numFmtId="0" fontId="24" fillId="34" borderId="0" xfId="73" applyFont="1" applyFill="1" applyAlignment="1">
      <alignment horizontal="center"/>
      <protection/>
    </xf>
    <xf numFmtId="0" fontId="23" fillId="34" borderId="0" xfId="73" applyFont="1" applyFill="1" applyAlignment="1">
      <alignment horizontal="left"/>
      <protection/>
    </xf>
    <xf numFmtId="0" fontId="24" fillId="0" borderId="0" xfId="73" applyFont="1" applyAlignment="1">
      <alignment horizontal="centerContinuous"/>
      <protection/>
    </xf>
    <xf numFmtId="0" fontId="24" fillId="0" borderId="0" xfId="73" applyFont="1">
      <alignment/>
      <protection/>
    </xf>
    <xf numFmtId="0" fontId="29" fillId="0" borderId="0" xfId="73" applyFont="1" applyAlignment="1">
      <alignment horizontal="left"/>
      <protection/>
    </xf>
    <xf numFmtId="10" fontId="27" fillId="0" borderId="0" xfId="78" applyNumberFormat="1" applyFont="1" applyAlignment="1" applyProtection="1">
      <alignment/>
      <protection locked="0"/>
    </xf>
    <xf numFmtId="0" fontId="0" fillId="0" borderId="0" xfId="73" applyFont="1">
      <alignment/>
      <protection/>
    </xf>
    <xf numFmtId="0" fontId="0" fillId="34" borderId="0" xfId="73" applyFont="1" applyFill="1" applyAlignment="1">
      <alignment horizontal="left"/>
      <protection/>
    </xf>
    <xf numFmtId="37" fontId="23" fillId="0" borderId="0" xfId="73" applyNumberFormat="1" applyFont="1" applyProtection="1">
      <alignment/>
      <protection/>
    </xf>
    <xf numFmtId="0" fontId="23" fillId="0" borderId="0" xfId="0" applyFont="1" applyAlignment="1">
      <alignment horizontal="center" vertical="center" wrapText="1"/>
    </xf>
    <xf numFmtId="0" fontId="6" fillId="0" borderId="0" xfId="0" applyFont="1" applyAlignment="1">
      <alignment horizontal="center"/>
    </xf>
    <xf numFmtId="0" fontId="6" fillId="0" borderId="8" xfId="0" applyFont="1" applyBorder="1" applyAlignment="1">
      <alignment horizontal="left" wrapText="1"/>
    </xf>
    <xf numFmtId="0" fontId="6" fillId="0" borderId="9"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wrapText="1"/>
    </xf>
    <xf numFmtId="0" fontId="0" fillId="0" borderId="0" xfId="0" applyBorder="1" applyAlignment="1">
      <alignment horizontal="left"/>
    </xf>
    <xf numFmtId="0" fontId="0" fillId="0" borderId="20" xfId="0" applyBorder="1" applyAlignment="1">
      <alignment horizontal="left"/>
    </xf>
    <xf numFmtId="0" fontId="5" fillId="0" borderId="0" xfId="0" applyFont="1" applyAlignment="1">
      <alignment horizontal="center"/>
    </xf>
    <xf numFmtId="0" fontId="7" fillId="0" borderId="0" xfId="0" applyFont="1" applyAlignment="1">
      <alignment horizontal="right"/>
    </xf>
    <xf numFmtId="0" fontId="6" fillId="0" borderId="0" xfId="0" applyFont="1" applyBorder="1" applyAlignment="1">
      <alignment horizontal="left"/>
    </xf>
    <xf numFmtId="0" fontId="6" fillId="0" borderId="20" xfId="0" applyFont="1" applyBorder="1" applyAlignment="1">
      <alignment horizontal="lef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0" xfId="47"/>
    <cellStyle name="Currency" xfId="48"/>
    <cellStyle name="Currency [0]" xfId="49"/>
    <cellStyle name="Currency 2" xfId="50"/>
    <cellStyle name="Currency 3" xfId="51"/>
    <cellStyle name="Currency 4" xfId="52"/>
    <cellStyle name="Currency0" xfId="53"/>
    <cellStyle name="Date" xfId="54"/>
    <cellStyle name="Explanatory Text" xfId="55"/>
    <cellStyle name="Fixed"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rmal 3" xfId="69"/>
    <cellStyle name="Normal 4" xfId="70"/>
    <cellStyle name="Normal_Budget" xfId="71"/>
    <cellStyle name="Normal_Copy of Copy of ModBudSprdsht" xfId="72"/>
    <cellStyle name="Normal_Copy of FY06-FED" xfId="73"/>
    <cellStyle name="Normal_Grant and Contract Checklist" xfId="74"/>
    <cellStyle name="Note" xfId="75"/>
    <cellStyle name="Output" xfId="76"/>
    <cellStyle name="Percent" xfId="77"/>
    <cellStyle name="Percent 2" xfId="78"/>
    <cellStyle name="Percent 3" xfId="79"/>
    <cellStyle name="Percent 4"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60"/>
  <sheetViews>
    <sheetView showGridLines="0" zoomScale="75" zoomScaleNormal="75" zoomScalePageLayoutView="0" workbookViewId="0" topLeftCell="A19">
      <selection activeCell="N61" sqref="N61"/>
    </sheetView>
  </sheetViews>
  <sheetFormatPr defaultColWidth="12.83203125" defaultRowHeight="12.75"/>
  <cols>
    <col min="1" max="1" width="3.5" style="309" customWidth="1"/>
    <col min="2" max="2" width="47.16015625" style="309" customWidth="1"/>
    <col min="3" max="3" width="6" style="309" customWidth="1"/>
    <col min="4" max="4" width="6.5" style="309" customWidth="1"/>
    <col min="5" max="5" width="12.83203125" style="309" customWidth="1"/>
    <col min="6" max="6" width="3.5" style="309" customWidth="1"/>
    <col min="7" max="7" width="12.83203125" style="309" customWidth="1"/>
    <col min="8" max="8" width="3.5" style="309" customWidth="1"/>
    <col min="9" max="9" width="12.83203125" style="309" customWidth="1"/>
    <col min="10" max="10" width="3.5" style="309" customWidth="1"/>
    <col min="11" max="11" width="12.83203125" style="309" customWidth="1"/>
    <col min="12" max="12" width="3.5" style="309" customWidth="1"/>
    <col min="13" max="13" width="12.83203125" style="309" customWidth="1"/>
    <col min="14" max="14" width="3.5" style="309" customWidth="1"/>
    <col min="15" max="15" width="14" style="309" customWidth="1"/>
    <col min="16" max="16" width="3.5" style="309" customWidth="1"/>
    <col min="17" max="18" width="12.83203125" style="309" customWidth="1"/>
    <col min="19" max="21" width="12.83203125" style="309" hidden="1" customWidth="1"/>
    <col min="22" max="22" width="4.33203125" style="309" hidden="1" customWidth="1"/>
    <col min="23" max="24" width="12.83203125" style="309" hidden="1" customWidth="1"/>
    <col min="25" max="25" width="12.83203125" style="309" customWidth="1"/>
    <col min="26" max="16384" width="12.83203125" style="309" customWidth="1"/>
  </cols>
  <sheetData>
    <row r="1" spans="2:19" ht="15.75">
      <c r="B1" s="326"/>
      <c r="S1" s="326"/>
    </row>
    <row r="2" spans="2:19" ht="15.75">
      <c r="B2" s="331" t="s">
        <v>189</v>
      </c>
      <c r="C2" s="322"/>
      <c r="D2" s="322"/>
      <c r="E2" s="332">
        <v>42917</v>
      </c>
      <c r="F2" s="311" t="s">
        <v>51</v>
      </c>
      <c r="G2" s="332">
        <v>44742</v>
      </c>
      <c r="S2" s="326">
        <f>IF(E3="FY16",#REF!,IF(E3="FY17",T4,IF(E3="FY18",T5,IF(E3="FY19",T6,IF(E3="FY20",T7,IF(E3="FY21",T8,IF(E3="FY22",T9)))))))</f>
        <v>44379</v>
      </c>
    </row>
    <row r="3" spans="2:7" ht="15.75">
      <c r="B3" s="331" t="s">
        <v>58</v>
      </c>
      <c r="C3" s="322"/>
      <c r="D3" s="322"/>
      <c r="E3" s="312" t="s">
        <v>194</v>
      </c>
      <c r="F3" s="313"/>
      <c r="G3" s="312"/>
    </row>
    <row r="4" spans="2:25" ht="18.75">
      <c r="B4" s="331" t="s">
        <v>203</v>
      </c>
      <c r="E4" s="333">
        <f>S2</f>
        <v>44379</v>
      </c>
      <c r="S4" s="321">
        <v>42916</v>
      </c>
      <c r="T4" s="309">
        <f>(DATEVALUE("07/01/2016"))+1462</f>
        <v>44014</v>
      </c>
      <c r="U4" s="334" t="s">
        <v>191</v>
      </c>
      <c r="W4" s="324" t="s">
        <v>190</v>
      </c>
      <c r="X4" s="326"/>
      <c r="Y4" s="326"/>
    </row>
    <row r="5" spans="1:25" ht="15.75">
      <c r="A5" s="335"/>
      <c r="E5" s="336" t="s">
        <v>191</v>
      </c>
      <c r="F5" s="326"/>
      <c r="G5" s="336" t="s">
        <v>194</v>
      </c>
      <c r="I5" s="336" t="s">
        <v>196</v>
      </c>
      <c r="K5" s="336" t="s">
        <v>207</v>
      </c>
      <c r="M5" s="336" t="s">
        <v>212</v>
      </c>
      <c r="O5" s="336" t="s">
        <v>219</v>
      </c>
      <c r="Q5" s="336" t="s">
        <v>222</v>
      </c>
      <c r="S5" s="321">
        <v>43281</v>
      </c>
      <c r="T5" s="309">
        <f>(DATEVALUE("07/01/2017"))+1462</f>
        <v>44379</v>
      </c>
      <c r="U5" s="334" t="s">
        <v>194</v>
      </c>
      <c r="W5" s="322" t="s">
        <v>192</v>
      </c>
      <c r="X5" s="323" t="s">
        <v>214</v>
      </c>
      <c r="Y5" s="322"/>
    </row>
    <row r="6" spans="1:256" ht="15.75">
      <c r="A6" s="337"/>
      <c r="B6" s="327" t="s">
        <v>61</v>
      </c>
      <c r="C6" s="337"/>
      <c r="D6" s="337"/>
      <c r="E6" s="338" t="s">
        <v>204</v>
      </c>
      <c r="F6" s="326"/>
      <c r="G6" s="338" t="s">
        <v>205</v>
      </c>
      <c r="I6" s="338" t="s">
        <v>206</v>
      </c>
      <c r="K6" s="338" t="s">
        <v>211</v>
      </c>
      <c r="M6" s="338" t="s">
        <v>213</v>
      </c>
      <c r="O6" s="338" t="s">
        <v>223</v>
      </c>
      <c r="Q6" s="338" t="s">
        <v>224</v>
      </c>
      <c r="R6" s="337"/>
      <c r="S6" s="321">
        <v>43646</v>
      </c>
      <c r="T6" s="309">
        <f>(DATEVALUE("07/01/2018"))+1462</f>
        <v>44744</v>
      </c>
      <c r="U6" s="334" t="s">
        <v>196</v>
      </c>
      <c r="V6" s="337"/>
      <c r="W6" s="322" t="s">
        <v>195</v>
      </c>
      <c r="X6" s="323" t="s">
        <v>197</v>
      </c>
      <c r="Y6" s="326"/>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c r="BV6" s="337"/>
      <c r="BW6" s="337"/>
      <c r="BX6" s="337"/>
      <c r="BY6" s="337"/>
      <c r="BZ6" s="337"/>
      <c r="CA6" s="337"/>
      <c r="CB6" s="337"/>
      <c r="CC6" s="337"/>
      <c r="CD6" s="337"/>
      <c r="CE6" s="337"/>
      <c r="CF6" s="337"/>
      <c r="CG6" s="337"/>
      <c r="CH6" s="337"/>
      <c r="CI6" s="337"/>
      <c r="CJ6" s="337"/>
      <c r="CK6" s="337"/>
      <c r="CL6" s="337"/>
      <c r="CM6" s="337"/>
      <c r="CN6" s="337"/>
      <c r="CO6" s="337"/>
      <c r="CP6" s="337"/>
      <c r="CQ6" s="337"/>
      <c r="CR6" s="337"/>
      <c r="CS6" s="337"/>
      <c r="CT6" s="337"/>
      <c r="CU6" s="337"/>
      <c r="CV6" s="337"/>
      <c r="CW6" s="337"/>
      <c r="CX6" s="337"/>
      <c r="CY6" s="337"/>
      <c r="CZ6" s="337"/>
      <c r="DA6" s="337"/>
      <c r="DB6" s="337"/>
      <c r="DC6" s="337"/>
      <c r="DD6" s="337"/>
      <c r="DE6" s="337"/>
      <c r="DF6" s="337"/>
      <c r="DG6" s="337"/>
      <c r="DH6" s="337"/>
      <c r="DI6" s="337"/>
      <c r="DJ6" s="337"/>
      <c r="DK6" s="337"/>
      <c r="DL6" s="337"/>
      <c r="DM6" s="337"/>
      <c r="DN6" s="337"/>
      <c r="DO6" s="337"/>
      <c r="DP6" s="337"/>
      <c r="DQ6" s="337"/>
      <c r="DR6" s="337"/>
      <c r="DS6" s="337"/>
      <c r="DT6" s="337"/>
      <c r="DU6" s="337"/>
      <c r="DV6" s="337"/>
      <c r="DW6" s="337"/>
      <c r="DX6" s="337"/>
      <c r="DY6" s="337"/>
      <c r="DZ6" s="337"/>
      <c r="EA6" s="337"/>
      <c r="EB6" s="337"/>
      <c r="EC6" s="337"/>
      <c r="ED6" s="337"/>
      <c r="EE6" s="337"/>
      <c r="EF6" s="337"/>
      <c r="EG6" s="337"/>
      <c r="EH6" s="337"/>
      <c r="EI6" s="337"/>
      <c r="EJ6" s="337"/>
      <c r="EK6" s="337"/>
      <c r="EL6" s="337"/>
      <c r="EM6" s="337"/>
      <c r="EN6" s="337"/>
      <c r="EO6" s="337"/>
      <c r="EP6" s="337"/>
      <c r="EQ6" s="337"/>
      <c r="ER6" s="337"/>
      <c r="ES6" s="337"/>
      <c r="ET6" s="337"/>
      <c r="EU6" s="337"/>
      <c r="EV6" s="337"/>
      <c r="EW6" s="337"/>
      <c r="EX6" s="337"/>
      <c r="EY6" s="337"/>
      <c r="EZ6" s="337"/>
      <c r="FA6" s="337"/>
      <c r="FB6" s="337"/>
      <c r="FC6" s="337"/>
      <c r="FD6" s="337"/>
      <c r="FE6" s="337"/>
      <c r="FF6" s="337"/>
      <c r="FG6" s="337"/>
      <c r="FH6" s="337"/>
      <c r="FI6" s="337"/>
      <c r="FJ6" s="337"/>
      <c r="FK6" s="337"/>
      <c r="FL6" s="337"/>
      <c r="FM6" s="337"/>
      <c r="FN6" s="337"/>
      <c r="FO6" s="337"/>
      <c r="FP6" s="337"/>
      <c r="FQ6" s="337"/>
      <c r="FR6" s="337"/>
      <c r="FS6" s="337"/>
      <c r="FT6" s="337"/>
      <c r="FU6" s="337"/>
      <c r="FV6" s="337"/>
      <c r="FW6" s="337"/>
      <c r="FX6" s="337"/>
      <c r="FY6" s="337"/>
      <c r="FZ6" s="337"/>
      <c r="GA6" s="337"/>
      <c r="GB6" s="337"/>
      <c r="GC6" s="337"/>
      <c r="GD6" s="337"/>
      <c r="GE6" s="337"/>
      <c r="GF6" s="337"/>
      <c r="GG6" s="337"/>
      <c r="GH6" s="337"/>
      <c r="GI6" s="337"/>
      <c r="GJ6" s="337"/>
      <c r="GK6" s="337"/>
      <c r="GL6" s="337"/>
      <c r="GM6" s="337"/>
      <c r="GN6" s="337"/>
      <c r="GO6" s="337"/>
      <c r="GP6" s="337"/>
      <c r="GQ6" s="337"/>
      <c r="GR6" s="337"/>
      <c r="GS6" s="337"/>
      <c r="GT6" s="337"/>
      <c r="GU6" s="337"/>
      <c r="GV6" s="337"/>
      <c r="GW6" s="337"/>
      <c r="GX6" s="337"/>
      <c r="GY6" s="337"/>
      <c r="GZ6" s="337"/>
      <c r="HA6" s="337"/>
      <c r="HB6" s="337"/>
      <c r="HC6" s="337"/>
      <c r="HD6" s="337"/>
      <c r="HE6" s="337"/>
      <c r="HF6" s="337"/>
      <c r="HG6" s="337"/>
      <c r="HH6" s="337"/>
      <c r="HI6" s="337"/>
      <c r="HJ6" s="337"/>
      <c r="HK6" s="337"/>
      <c r="HL6" s="337"/>
      <c r="HM6" s="337"/>
      <c r="HN6" s="337"/>
      <c r="HO6" s="337"/>
      <c r="HP6" s="337"/>
      <c r="HQ6" s="337"/>
      <c r="HR6" s="337"/>
      <c r="HS6" s="337"/>
      <c r="HT6" s="337"/>
      <c r="HU6" s="337"/>
      <c r="HV6" s="337"/>
      <c r="HW6" s="337"/>
      <c r="HX6" s="337"/>
      <c r="HY6" s="337"/>
      <c r="HZ6" s="337"/>
      <c r="IA6" s="337"/>
      <c r="IB6" s="337"/>
      <c r="IC6" s="337"/>
      <c r="ID6" s="337"/>
      <c r="IE6" s="337"/>
      <c r="IF6" s="337"/>
      <c r="IG6" s="337"/>
      <c r="IH6" s="337"/>
      <c r="II6" s="337"/>
      <c r="IJ6" s="337"/>
      <c r="IK6" s="337"/>
      <c r="IL6" s="337"/>
      <c r="IM6" s="337"/>
      <c r="IN6" s="337"/>
      <c r="IO6" s="337"/>
      <c r="IP6" s="337"/>
      <c r="IQ6" s="337"/>
      <c r="IR6" s="337"/>
      <c r="IS6" s="337"/>
      <c r="IT6" s="337"/>
      <c r="IU6" s="337"/>
      <c r="IV6" s="337"/>
    </row>
    <row r="7" spans="2:25" ht="15.75">
      <c r="B7" s="314" t="s">
        <v>165</v>
      </c>
      <c r="E7" s="325">
        <v>0.31</v>
      </c>
      <c r="F7" s="326"/>
      <c r="G7" s="325">
        <v>0.282</v>
      </c>
      <c r="H7" s="326"/>
      <c r="I7" s="325">
        <v>0.292</v>
      </c>
      <c r="J7" s="326"/>
      <c r="K7" s="325">
        <v>0.297</v>
      </c>
      <c r="M7" s="325">
        <v>0.307</v>
      </c>
      <c r="O7" s="346">
        <v>0.312</v>
      </c>
      <c r="Q7" s="346">
        <v>0.322</v>
      </c>
      <c r="S7" s="321">
        <v>44012</v>
      </c>
      <c r="T7" s="309">
        <f>(DATEVALUE("07/01/2019"))+1462</f>
        <v>45109</v>
      </c>
      <c r="U7" s="334" t="s">
        <v>207</v>
      </c>
      <c r="W7" s="322" t="s">
        <v>208</v>
      </c>
      <c r="X7" s="323" t="s">
        <v>215</v>
      </c>
      <c r="Y7" s="322"/>
    </row>
    <row r="8" spans="2:25" ht="15.75">
      <c r="B8" s="314" t="s">
        <v>166</v>
      </c>
      <c r="E8" s="325">
        <v>0.311</v>
      </c>
      <c r="F8" s="326"/>
      <c r="G8" s="325">
        <v>0.337</v>
      </c>
      <c r="H8" s="326"/>
      <c r="I8" s="325">
        <v>0.347</v>
      </c>
      <c r="J8" s="326"/>
      <c r="K8" s="325">
        <v>0.352</v>
      </c>
      <c r="M8" s="325">
        <v>0.362</v>
      </c>
      <c r="O8" s="325">
        <v>0.367</v>
      </c>
      <c r="Q8" s="346">
        <v>0.377</v>
      </c>
      <c r="S8" s="321">
        <v>44377</v>
      </c>
      <c r="T8" s="309">
        <f>(DATEVALUE("07/01/2020"))+1462</f>
        <v>45475</v>
      </c>
      <c r="U8" s="334" t="s">
        <v>212</v>
      </c>
      <c r="W8" s="322" t="s">
        <v>209</v>
      </c>
      <c r="X8" s="323" t="s">
        <v>216</v>
      </c>
      <c r="Y8" s="326"/>
    </row>
    <row r="9" spans="2:25" ht="15.75">
      <c r="B9" s="314" t="s">
        <v>65</v>
      </c>
      <c r="E9" s="325">
        <v>0.386</v>
      </c>
      <c r="F9" s="326"/>
      <c r="G9" s="325">
        <v>0.418</v>
      </c>
      <c r="H9" s="326"/>
      <c r="I9" s="325">
        <v>0.428</v>
      </c>
      <c r="J9" s="326"/>
      <c r="K9" s="325">
        <v>0.433</v>
      </c>
      <c r="M9" s="325">
        <v>0.443</v>
      </c>
      <c r="O9" s="325">
        <v>0.448</v>
      </c>
      <c r="Q9" s="346">
        <v>0.458</v>
      </c>
      <c r="S9" s="321">
        <v>44742</v>
      </c>
      <c r="T9" s="309">
        <f>(DATEVALUE("07/01/2021"))+1462</f>
        <v>45840</v>
      </c>
      <c r="U9" s="334" t="s">
        <v>219</v>
      </c>
      <c r="W9" s="322" t="s">
        <v>217</v>
      </c>
      <c r="X9" s="322" t="s">
        <v>218</v>
      </c>
      <c r="Y9" s="322"/>
    </row>
    <row r="10" spans="2:25" ht="15.75">
      <c r="B10" s="314" t="s">
        <v>66</v>
      </c>
      <c r="E10" s="325">
        <v>0.085</v>
      </c>
      <c r="F10" s="326"/>
      <c r="G10" s="325">
        <v>0.074</v>
      </c>
      <c r="H10" s="326"/>
      <c r="I10" s="325">
        <v>0.079</v>
      </c>
      <c r="J10" s="326"/>
      <c r="K10" s="325">
        <v>0.079</v>
      </c>
      <c r="M10" s="325">
        <v>0.079</v>
      </c>
      <c r="O10" s="325">
        <v>0.079</v>
      </c>
      <c r="Q10" s="346">
        <v>0.079</v>
      </c>
      <c r="S10" s="321">
        <v>45107</v>
      </c>
      <c r="T10" s="309">
        <f>(DATEVALUE("07/01/2022"))+1462</f>
        <v>46205</v>
      </c>
      <c r="U10" s="334" t="s">
        <v>222</v>
      </c>
      <c r="W10" s="322" t="s">
        <v>220</v>
      </c>
      <c r="X10" s="323" t="s">
        <v>221</v>
      </c>
      <c r="Y10" s="322"/>
    </row>
    <row r="11" spans="2:25" ht="15.75">
      <c r="B11" s="314" t="s">
        <v>167</v>
      </c>
      <c r="E11" s="325">
        <v>0.247</v>
      </c>
      <c r="F11" s="326"/>
      <c r="G11" s="325">
        <v>0.234</v>
      </c>
      <c r="H11" s="326"/>
      <c r="I11" s="325">
        <v>0.2396</v>
      </c>
      <c r="J11" s="326"/>
      <c r="K11" s="325">
        <v>0.244</v>
      </c>
      <c r="M11" s="325">
        <v>0.249</v>
      </c>
      <c r="O11" s="325">
        <v>0.253</v>
      </c>
      <c r="Q11" s="346">
        <v>0.259</v>
      </c>
      <c r="S11" s="321">
        <v>45473</v>
      </c>
      <c r="T11" s="309">
        <f>(DATEVALUE("07/01/2023"))+1462</f>
        <v>46570</v>
      </c>
      <c r="U11" s="334" t="s">
        <v>225</v>
      </c>
      <c r="W11" s="322" t="s">
        <v>226</v>
      </c>
      <c r="X11" s="323" t="s">
        <v>227</v>
      </c>
      <c r="Y11" s="322"/>
    </row>
    <row r="12" spans="5:15" ht="15.75">
      <c r="E12" s="325"/>
      <c r="F12" s="315"/>
      <c r="G12" s="325"/>
      <c r="I12" s="325"/>
      <c r="J12" s="347" t="s">
        <v>133</v>
      </c>
      <c r="K12" s="325"/>
      <c r="M12" s="325"/>
      <c r="O12" s="325"/>
    </row>
    <row r="13" spans="2:20" ht="15.75">
      <c r="B13" s="327" t="s">
        <v>67</v>
      </c>
      <c r="E13" s="315"/>
      <c r="F13" s="315"/>
      <c r="G13" s="315"/>
      <c r="I13" s="315"/>
      <c r="K13" s="315"/>
      <c r="M13" s="315"/>
      <c r="O13" s="315"/>
      <c r="Q13" s="315"/>
      <c r="S13" s="320" t="s">
        <v>191</v>
      </c>
      <c r="T13" s="326">
        <v>2018</v>
      </c>
    </row>
    <row r="14" spans="2:20" ht="15.75">
      <c r="B14" s="314" t="s">
        <v>68</v>
      </c>
      <c r="E14" s="325">
        <v>0.58</v>
      </c>
      <c r="F14" s="325"/>
      <c r="G14" s="325">
        <v>0.595</v>
      </c>
      <c r="H14" s="325"/>
      <c r="I14" s="325">
        <v>0.6</v>
      </c>
      <c r="J14" s="325"/>
      <c r="K14" s="325">
        <v>0.605</v>
      </c>
      <c r="L14" s="325"/>
      <c r="M14" s="325">
        <v>0.605</v>
      </c>
      <c r="N14" s="325"/>
      <c r="O14" s="325">
        <v>0.605</v>
      </c>
      <c r="Q14" s="325">
        <f>+O14</f>
        <v>0.605</v>
      </c>
      <c r="S14" s="320" t="s">
        <v>194</v>
      </c>
      <c r="T14" s="326">
        <v>2019</v>
      </c>
    </row>
    <row r="15" spans="2:22" ht="15.75">
      <c r="B15" s="314" t="s">
        <v>69</v>
      </c>
      <c r="E15" s="325">
        <v>0.57</v>
      </c>
      <c r="F15" s="325"/>
      <c r="G15" s="325">
        <v>0.57</v>
      </c>
      <c r="H15" s="325"/>
      <c r="I15" s="325">
        <v>0.57</v>
      </c>
      <c r="J15" s="325"/>
      <c r="K15" s="325">
        <v>0.57</v>
      </c>
      <c r="L15" s="325"/>
      <c r="M15" s="325">
        <v>0.57</v>
      </c>
      <c r="N15" s="325"/>
      <c r="O15" s="325">
        <v>0.57</v>
      </c>
      <c r="Q15" s="325">
        <f>+O15</f>
        <v>0.57</v>
      </c>
      <c r="S15" s="320" t="s">
        <v>196</v>
      </c>
      <c r="T15" s="326">
        <v>2020</v>
      </c>
      <c r="V15" s="321"/>
    </row>
    <row r="16" spans="2:20" ht="15.75">
      <c r="B16" s="314" t="s">
        <v>70</v>
      </c>
      <c r="E16" s="325">
        <v>0.3</v>
      </c>
      <c r="F16" s="325"/>
      <c r="G16" s="325">
        <v>0.3</v>
      </c>
      <c r="H16" s="325"/>
      <c r="I16" s="325">
        <v>0.3</v>
      </c>
      <c r="J16" s="325"/>
      <c r="K16" s="325">
        <v>0.3</v>
      </c>
      <c r="L16" s="325"/>
      <c r="M16" s="325">
        <v>0.3</v>
      </c>
      <c r="N16" s="325"/>
      <c r="O16" s="325">
        <v>0.3</v>
      </c>
      <c r="Q16" s="325">
        <f>+O16</f>
        <v>0.3</v>
      </c>
      <c r="S16" s="320" t="s">
        <v>207</v>
      </c>
      <c r="T16" s="326">
        <v>2021</v>
      </c>
    </row>
    <row r="17" spans="5:20" ht="15.75">
      <c r="E17" s="325"/>
      <c r="F17" s="315"/>
      <c r="G17" s="325"/>
      <c r="H17" s="315"/>
      <c r="I17" s="325"/>
      <c r="J17" s="315"/>
      <c r="K17" s="325"/>
      <c r="M17" s="325"/>
      <c r="O17" s="325"/>
      <c r="Q17" s="325"/>
      <c r="S17" s="320" t="s">
        <v>212</v>
      </c>
      <c r="T17" s="326">
        <v>2022</v>
      </c>
    </row>
    <row r="18" spans="2:26" ht="15.75">
      <c r="B18" s="327" t="s">
        <v>210</v>
      </c>
      <c r="E18" s="315"/>
      <c r="F18" s="315"/>
      <c r="G18" s="315"/>
      <c r="H18" s="315"/>
      <c r="I18" s="315"/>
      <c r="J18" s="315"/>
      <c r="K18" s="315"/>
      <c r="M18" s="315"/>
      <c r="O18" s="315"/>
      <c r="Q18" s="315"/>
      <c r="S18" s="320" t="s">
        <v>219</v>
      </c>
      <c r="T18" s="326">
        <v>2023</v>
      </c>
      <c r="Z18" s="347"/>
    </row>
    <row r="19" spans="2:20" ht="15.75">
      <c r="B19" s="314" t="s">
        <v>68</v>
      </c>
      <c r="E19" s="325">
        <v>0.26</v>
      </c>
      <c r="F19" s="315"/>
      <c r="G19" s="325">
        <v>0.26</v>
      </c>
      <c r="H19" s="315"/>
      <c r="I19" s="325">
        <v>0.26</v>
      </c>
      <c r="J19" s="315"/>
      <c r="K19" s="325">
        <v>0.26</v>
      </c>
      <c r="M19" s="325">
        <v>0.26</v>
      </c>
      <c r="O19" s="325">
        <v>0.26</v>
      </c>
      <c r="Q19" s="325">
        <v>0.26</v>
      </c>
      <c r="S19" s="320" t="s">
        <v>222</v>
      </c>
      <c r="T19" s="326">
        <v>2024</v>
      </c>
    </row>
    <row r="20" spans="2:20" ht="15.75">
      <c r="B20" s="314" t="s">
        <v>69</v>
      </c>
      <c r="E20" s="325">
        <v>0.26</v>
      </c>
      <c r="F20" s="315"/>
      <c r="G20" s="325">
        <v>0.26</v>
      </c>
      <c r="H20" s="315"/>
      <c r="I20" s="325">
        <v>0.26</v>
      </c>
      <c r="J20" s="315"/>
      <c r="K20" s="325">
        <v>0.26</v>
      </c>
      <c r="M20" s="325">
        <v>0.26</v>
      </c>
      <c r="O20" s="325">
        <v>0.26</v>
      </c>
      <c r="Q20" s="325">
        <v>0.26</v>
      </c>
      <c r="S20" s="320" t="s">
        <v>225</v>
      </c>
      <c r="T20" s="326">
        <v>2025</v>
      </c>
    </row>
    <row r="21" spans="2:21" ht="15.75">
      <c r="B21" s="314" t="s">
        <v>70</v>
      </c>
      <c r="E21" s="325">
        <v>0.26</v>
      </c>
      <c r="F21" s="315"/>
      <c r="G21" s="325">
        <v>0.26</v>
      </c>
      <c r="H21" s="315"/>
      <c r="I21" s="325">
        <v>0.26</v>
      </c>
      <c r="J21" s="315"/>
      <c r="K21" s="325">
        <v>0.26</v>
      </c>
      <c r="M21" s="325">
        <v>0.26</v>
      </c>
      <c r="O21" s="325">
        <v>0.26</v>
      </c>
      <c r="Q21" s="325">
        <v>0.26</v>
      </c>
      <c r="U21" s="326"/>
    </row>
    <row r="23" spans="1:256" ht="15.75">
      <c r="A23" s="337"/>
      <c r="B23" s="339" t="s">
        <v>157</v>
      </c>
      <c r="C23" s="340"/>
      <c r="D23" s="340"/>
      <c r="E23" s="341" t="s">
        <v>158</v>
      </c>
      <c r="F23" s="340"/>
      <c r="G23" s="341" t="s">
        <v>159</v>
      </c>
      <c r="H23" s="340"/>
      <c r="I23" s="341" t="s">
        <v>160</v>
      </c>
      <c r="J23" s="340"/>
      <c r="K23" s="341" t="s">
        <v>161</v>
      </c>
      <c r="L23" s="340"/>
      <c r="M23" s="341" t="s">
        <v>162</v>
      </c>
      <c r="N23" s="340"/>
      <c r="O23" s="341" t="s">
        <v>163</v>
      </c>
      <c r="P23" s="340"/>
      <c r="Q23" s="341" t="s">
        <v>164</v>
      </c>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BT23" s="337"/>
      <c r="BU23" s="337"/>
      <c r="BV23" s="337"/>
      <c r="BW23" s="337"/>
      <c r="BX23" s="337"/>
      <c r="BY23" s="337"/>
      <c r="BZ23" s="337"/>
      <c r="CA23" s="337"/>
      <c r="CB23" s="337"/>
      <c r="CC23" s="337"/>
      <c r="CD23" s="337"/>
      <c r="CE23" s="337"/>
      <c r="CF23" s="337"/>
      <c r="CG23" s="337"/>
      <c r="CH23" s="337"/>
      <c r="CI23" s="337"/>
      <c r="CJ23" s="337"/>
      <c r="CK23" s="337"/>
      <c r="CL23" s="337"/>
      <c r="CM23" s="337"/>
      <c r="CN23" s="337"/>
      <c r="CO23" s="337"/>
      <c r="CP23" s="337"/>
      <c r="CQ23" s="337"/>
      <c r="CR23" s="337"/>
      <c r="CS23" s="337"/>
      <c r="CT23" s="337"/>
      <c r="CU23" s="337"/>
      <c r="CV23" s="337"/>
      <c r="CW23" s="337"/>
      <c r="CX23" s="337"/>
      <c r="CY23" s="337"/>
      <c r="CZ23" s="337"/>
      <c r="DA23" s="337"/>
      <c r="DB23" s="337"/>
      <c r="DC23" s="337"/>
      <c r="DD23" s="337"/>
      <c r="DE23" s="337"/>
      <c r="DF23" s="337"/>
      <c r="DG23" s="337"/>
      <c r="DH23" s="337"/>
      <c r="DI23" s="337"/>
      <c r="DJ23" s="337"/>
      <c r="DK23" s="337"/>
      <c r="DL23" s="337"/>
      <c r="DM23" s="337"/>
      <c r="DN23" s="337"/>
      <c r="DO23" s="337"/>
      <c r="DP23" s="337"/>
      <c r="DQ23" s="337"/>
      <c r="DR23" s="337"/>
      <c r="DS23" s="337"/>
      <c r="DT23" s="337"/>
      <c r="DU23" s="337"/>
      <c r="DV23" s="337"/>
      <c r="DW23" s="337"/>
      <c r="DX23" s="337"/>
      <c r="DY23" s="337"/>
      <c r="DZ23" s="337"/>
      <c r="EA23" s="337"/>
      <c r="EB23" s="337"/>
      <c r="EC23" s="337"/>
      <c r="ED23" s="337"/>
      <c r="EE23" s="337"/>
      <c r="EF23" s="337"/>
      <c r="EG23" s="337"/>
      <c r="EH23" s="337"/>
      <c r="EI23" s="337"/>
      <c r="EJ23" s="337"/>
      <c r="EK23" s="337"/>
      <c r="EL23" s="337"/>
      <c r="EM23" s="337"/>
      <c r="EN23" s="337"/>
      <c r="EO23" s="337"/>
      <c r="EP23" s="337"/>
      <c r="EQ23" s="337"/>
      <c r="ER23" s="337"/>
      <c r="ES23" s="337"/>
      <c r="ET23" s="337"/>
      <c r="EU23" s="337"/>
      <c r="EV23" s="337"/>
      <c r="EW23" s="337"/>
      <c r="EX23" s="337"/>
      <c r="EY23" s="337"/>
      <c r="EZ23" s="337"/>
      <c r="FA23" s="337"/>
      <c r="FB23" s="337"/>
      <c r="FC23" s="337"/>
      <c r="FD23" s="337"/>
      <c r="FE23" s="337"/>
      <c r="FF23" s="337"/>
      <c r="FG23" s="337"/>
      <c r="FH23" s="337"/>
      <c r="FI23" s="337"/>
      <c r="FJ23" s="337"/>
      <c r="FK23" s="337"/>
      <c r="FL23" s="337"/>
      <c r="FM23" s="337"/>
      <c r="FN23" s="337"/>
      <c r="FO23" s="337"/>
      <c r="FP23" s="337"/>
      <c r="FQ23" s="337"/>
      <c r="FR23" s="337"/>
      <c r="FS23" s="337"/>
      <c r="FT23" s="337"/>
      <c r="FU23" s="337"/>
      <c r="FV23" s="337"/>
      <c r="FW23" s="337"/>
      <c r="FX23" s="337"/>
      <c r="FY23" s="337"/>
      <c r="FZ23" s="337"/>
      <c r="GA23" s="337"/>
      <c r="GB23" s="337"/>
      <c r="GC23" s="337"/>
      <c r="GD23" s="337"/>
      <c r="GE23" s="337"/>
      <c r="GF23" s="337"/>
      <c r="GG23" s="337"/>
      <c r="GH23" s="337"/>
      <c r="GI23" s="337"/>
      <c r="GJ23" s="337"/>
      <c r="GK23" s="337"/>
      <c r="GL23" s="337"/>
      <c r="GM23" s="337"/>
      <c r="GN23" s="337"/>
      <c r="GO23" s="337"/>
      <c r="GP23" s="337"/>
      <c r="GQ23" s="337"/>
      <c r="GR23" s="337"/>
      <c r="GS23" s="337"/>
      <c r="GT23" s="337"/>
      <c r="GU23" s="337"/>
      <c r="GV23" s="337"/>
      <c r="GW23" s="337"/>
      <c r="GX23" s="337"/>
      <c r="GY23" s="337"/>
      <c r="GZ23" s="337"/>
      <c r="HA23" s="337"/>
      <c r="HB23" s="337"/>
      <c r="HC23" s="337"/>
      <c r="HD23" s="337"/>
      <c r="HE23" s="337"/>
      <c r="HF23" s="337"/>
      <c r="HG23" s="337"/>
      <c r="HH23" s="337"/>
      <c r="HI23" s="337"/>
      <c r="HJ23" s="337"/>
      <c r="HK23" s="337"/>
      <c r="HL23" s="337"/>
      <c r="HM23" s="337"/>
      <c r="HN23" s="337"/>
      <c r="HO23" s="337"/>
      <c r="HP23" s="337"/>
      <c r="HQ23" s="337"/>
      <c r="HR23" s="337"/>
      <c r="HS23" s="337"/>
      <c r="HT23" s="337"/>
      <c r="HU23" s="337"/>
      <c r="HV23" s="337"/>
      <c r="HW23" s="337"/>
      <c r="HX23" s="337"/>
      <c r="HY23" s="337"/>
      <c r="HZ23" s="337"/>
      <c r="IA23" s="337"/>
      <c r="IB23" s="337"/>
      <c r="IC23" s="337"/>
      <c r="ID23" s="337"/>
      <c r="IE23" s="337"/>
      <c r="IF23" s="337"/>
      <c r="IG23" s="337"/>
      <c r="IH23" s="337"/>
      <c r="II23" s="337"/>
      <c r="IJ23" s="337"/>
      <c r="IK23" s="337"/>
      <c r="IL23" s="337"/>
      <c r="IM23" s="337"/>
      <c r="IN23" s="337"/>
      <c r="IO23" s="337"/>
      <c r="IP23" s="337"/>
      <c r="IQ23" s="337"/>
      <c r="IR23" s="337"/>
      <c r="IS23" s="337"/>
      <c r="IT23" s="337"/>
      <c r="IU23" s="337"/>
      <c r="IV23" s="337"/>
    </row>
    <row r="24" spans="2:17" ht="15.75">
      <c r="B24" s="342" t="s">
        <v>165</v>
      </c>
      <c r="C24" s="317"/>
      <c r="D24" s="317"/>
      <c r="E24" s="316">
        <f>IF($E$3="FY17",E7,IF($E$3="FY18",G7,IF($E$3="FY19",I7,IF($E$3="FY20",K7,IF($E$3="FY21",M7,IF($E$3="FY22",O7,IF($E$3="FY23",Q7,0)))))))</f>
        <v>0.282</v>
      </c>
      <c r="F24" s="316"/>
      <c r="G24" s="316">
        <f>IF($E$3="FY17",E7,IF($E$3="FY18",G7,IF($E$3="FY19",I7,IF($E$3="FY20",K7,IF($E$3="FY21",M7,IF($E$3="FY22",O7,IF($E$3="FY23",O7+0.005,0)))))))</f>
        <v>0.282</v>
      </c>
      <c r="H24" s="316"/>
      <c r="I24" s="316">
        <f>IF($E$3="FY17",G7,IF($E$3="FY18",I7,IF($E$3="FY19",K7,IF($E$3="FY20",M7,IF($E$3="FY21",O7,IF($E$3="FY22",O7+0.005,IF($E$3="FY23",O7+0.01,0)))))))</f>
        <v>0.292</v>
      </c>
      <c r="J24" s="316"/>
      <c r="K24" s="316">
        <f>IF($E$3="FY17",I7,IF($E$3="FY18",K7,IF($E$3="FY19",M7,IF($E$3="FY20",O7,IF($E$3="FY21",O7+0.005,IF($E$3="FY22",O7+0.01,IF($E$3="FY23",O7+0.015,0)))))))</f>
        <v>0.297</v>
      </c>
      <c r="L24" s="316"/>
      <c r="M24" s="316">
        <f>IF($E$3="FY17",K7,IF($E$3="FY18",M7,IF($E$3="FY19",O7,IF($E$3="FY20",O7+0.005,IF($E$3="FY21",O7+0.01,IF($E$3="FY22",O7+0.015,IF($E$3="FY23",O7+0.02,0)))))))</f>
        <v>0.307</v>
      </c>
      <c r="N24" s="316"/>
      <c r="O24" s="316">
        <f>IF($E$3="FY17",M7,IF($E$3="FY18",O7,IF($E$3="FY19",O7+0.005,IF($E$3="FY20",O7+0.01,IF($E$3="FY21",O7+0.015,IF($E$3="FY22",O7+0.02,IF($E$3="FY23",O7+0.025,0)))))))</f>
        <v>0.312</v>
      </c>
      <c r="P24" s="316"/>
      <c r="Q24" s="316">
        <f>IF($E$3="FY17",O7,IF($E$3="FY18",O7+0.005,IF($E$3="FY19",O7+0.01,IF($E$3="FY20",O7+0.015,IF($E$3="FY21",O7+0.02,IF($E$3="FY22",O7+0.025,IF($E$3="FY23",O7+0.03,0)))))))</f>
        <v>0.317</v>
      </c>
    </row>
    <row r="25" spans="2:17" ht="15.75">
      <c r="B25" s="342" t="s">
        <v>166</v>
      </c>
      <c r="C25" s="317"/>
      <c r="D25" s="317"/>
      <c r="E25" s="316">
        <f>IF($E$3="FY17",E8,IF($E$3="FY18",G8,IF($E$3="FY19",I8,IF($E$3="FY20",K8,IF($E$3="FY21",M8,IF($E$3="FY22",O8,IF($E$3="FY23",Q8,0)))))))</f>
        <v>0.337</v>
      </c>
      <c r="F25" s="317"/>
      <c r="G25" s="316">
        <f>IF($E$3="FY17",E8,IF($E$3="FY18",G8,IF($E$3="FY19",I8,IF($E$3="FY20",K8,IF($E$3="FY21",M8,IF($E$3="FY22",O8,IF($E$3="FY23",O8+0.005,0)))))))</f>
        <v>0.337</v>
      </c>
      <c r="H25" s="316"/>
      <c r="I25" s="316">
        <f>IF($E$3="FY17",G8,IF($E$3="FY18",I8,IF($E$3="FY19",K8,IF($E$3="FY20",M8,IF($E$3="FY21",O8,IF($E$3="FY22",O8+0.005,IF($E$3="FY23",O8+0.01,0)))))))</f>
        <v>0.347</v>
      </c>
      <c r="J25" s="317"/>
      <c r="K25" s="316">
        <f>IF($E$3="FY17",I8,IF($E$3="FY18",K8,IF($E$3="FY19",M8,IF($E$3="FY20",O8,IF($E$3="FY21",O8+0.005,IF($E$3="FY22",O8+0.01,IF($E$3="FY23",O8+0.015,0)))))))</f>
        <v>0.352</v>
      </c>
      <c r="L25" s="317"/>
      <c r="M25" s="316">
        <f>IF($E$3="FY17",K8,IF($E$3="FY18",M8,IF($E$3="FY19",O8,IF($E$3="FY20",O8+0.005,IF($E$3="FY21",O8+0.01,IF($E$3="FY22",O8+0.015,IF($E$3="FY23",O8+0.02,0)))))))</f>
        <v>0.362</v>
      </c>
      <c r="N25" s="317"/>
      <c r="O25" s="316">
        <f>IF($E$3="FY17",M8,IF($E$3="FY18",O8,IF($E$3="FY19",O8+0.005,IF($E$3="FY20",O8+0.01,IF($E$3="FY21",O8+0.015,IF($E$3="FY22",O8+0.02,IF($E$3="FY23",O8+0.025,0)))))))</f>
        <v>0.367</v>
      </c>
      <c r="P25" s="317"/>
      <c r="Q25" s="316">
        <f>IF($E$3="FY17",O8,IF($E$3="FY18",O8+0.005,IF($E$3="FY19",O8+0.01,IF($E$3="FY20",O8+0.015,IF($E$3="FY21",O8+0.02,IF($E$3="FY22",O8+0.025,IF($E$3="FY23",O8+0.03,0)))))))</f>
        <v>0.372</v>
      </c>
    </row>
    <row r="26" spans="2:17" ht="15.75">
      <c r="B26" s="342" t="s">
        <v>65</v>
      </c>
      <c r="C26" s="317"/>
      <c r="D26" s="317"/>
      <c r="E26" s="316">
        <f>IF($E$3="FY17",E9,IF($E$3="FY18",G9,IF($E$3="FY19",I9,IF($E$3="FY20",K9,IF($E$3="FY21",M9,IF($E$3="FY22",O9,IF($E$3="FY23",Q9,0)))))))</f>
        <v>0.418</v>
      </c>
      <c r="F26" s="317"/>
      <c r="G26" s="316">
        <f>IF($E$3="FY17",E9,IF($E$3="FY18",G9,IF($E$3="FY19",I9,IF($E$3="FY20",K9,IF($E$3="FY21",M9,IF($E$3="FY22",O9,IF($E$3="FY23",O9+0.005,0)))))))</f>
        <v>0.418</v>
      </c>
      <c r="H26" s="316"/>
      <c r="I26" s="316">
        <f>IF($E$3="FY17",G9,IF($E$3="FY18",I9,IF($E$3="FY19",K9,IF($E$3="FY20",M9,IF($E$3="FY21",O9,IF($E$3="FY22",O9+0.005,IF($E$3="FY23",O9+0.01,0)))))))</f>
        <v>0.428</v>
      </c>
      <c r="J26" s="317"/>
      <c r="K26" s="316">
        <f>IF($E$3="FY17",I9,IF($E$3="FY18",K9,IF($E$3="FY19",M9,IF($E$3="FY20",O9,IF($E$3="FY21",O9+0.005,IF($E$3="FY22",O9+0.01,IF($E$3="FY23",O9+0.015,0)))))))</f>
        <v>0.433</v>
      </c>
      <c r="L26" s="317"/>
      <c r="M26" s="316">
        <f>IF($E$3="FY17",K9,IF($E$3="FY18",M9,IF($E$3="FY19",O9,IF($E$3="FY20",O9+0.005,IF($E$3="FY21",O9+0.01,IF($E$3="FY22",O9+0.015,IF($E$3="FY23",O9+0.02,0)))))))</f>
        <v>0.443</v>
      </c>
      <c r="N26" s="317"/>
      <c r="O26" s="316">
        <f>IF($E$3="FY17",M9,IF($E$3="FY18",O9,IF($E$3="FY19",O9+0.005,IF($E$3="FY20",O9+0.01,IF($E$3="FY21",O9+0.015,IF($E$3="FY22",O9+0.02,IF($E$3="FY23",O9+0.025,0)))))))</f>
        <v>0.448</v>
      </c>
      <c r="P26" s="317"/>
      <c r="Q26" s="316">
        <f>IF($E$3="FY17",O9,IF($E$3="FY18",O9+0.005,IF($E$3="FY19",O9+0.01,IF($E$3="FY20",O9+0.015,IF($E$3="FY21",O9+0.02,IF($E$3="FY22",O9+0.025,IF($E$3="FY23",O9+0.03,0)))))))</f>
        <v>0.453</v>
      </c>
    </row>
    <row r="27" spans="2:17" ht="15.75">
      <c r="B27" s="342" t="s">
        <v>66</v>
      </c>
      <c r="C27" s="317"/>
      <c r="D27" s="317"/>
      <c r="E27" s="316">
        <f>IF($E$3="FY17",E10,IF($E$3="FY18",G10,IF($E$3="FY19",I10,IF($E$3="FY20",K10,IF($E$3="FY21",M10,IF($E$3="FY22",O10,IF($E$3="FY23",Q10,0)))))))</f>
        <v>0.074</v>
      </c>
      <c r="F27" s="317"/>
      <c r="G27" s="316">
        <f>IF($E$3="FY17",E10,IF($E$3="FY18",G10,IF($E$3="FY19",I10,IF($E$3="FY20",K10,IF($E$3="FY21",M10,IF($E$3="FY22",O10,IF($E$3="FY23",O10+0.005,0)))))))</f>
        <v>0.074</v>
      </c>
      <c r="H27" s="316"/>
      <c r="I27" s="316">
        <f>IF($E$3="FY17",G10,IF($E$3="FY18",I10,IF($E$3="FY19",K10,IF($E$3="FY20",M10,IF($E$3="FY21",O10,IF($E$3="FY22",O10+0.005,IF($E$3="FY23",O10+0.01,0)))))))</f>
        <v>0.079</v>
      </c>
      <c r="J27" s="317"/>
      <c r="K27" s="316">
        <f>IF($E$3="FY17",I10,IF($E$3="FY18",K10,IF($E$3="FY19",M10,IF($E$3="FY20",O10,IF($E$3="FY21",O10+0.005,IF($E$3="FY22",O10+0.01,IF($E$3="FY23",O10+0.015,0)))))))</f>
        <v>0.079</v>
      </c>
      <c r="L27" s="317"/>
      <c r="M27" s="316">
        <f>IF($E$3="FY17",K10,IF($E$3="FY18",M10,IF($E$3="FY19",O10,IF($E$3="FY20",O10+0.005,IF($E$3="FY21",O10+0.01,IF($E$3="FY22",O10+0.015,IF($E$3="FY23",O10+0.02,0)))))))</f>
        <v>0.079</v>
      </c>
      <c r="N27" s="317"/>
      <c r="O27" s="316">
        <f>IF($E$3="FY17",M10,IF($E$3="FY18",O10,IF($E$3="FY19",O10+0.005,IF($E$3="FY20",O10+0.01,IF($E$3="FY21",O10+0.015,IF($E$3="FY22",O10+0.02,IF($E$3="FY23",O10+0.025,0)))))))</f>
        <v>0.079</v>
      </c>
      <c r="P27" s="317"/>
      <c r="Q27" s="316">
        <f>IF($E$3="FY17",O10,IF($E$3="FY18",O10+0.005,IF($E$3="FY19",O10+0.01,IF($E$3="FY20",O10+0.015,IF($E$3="FY21",O10+0.02,IF($E$3="FY22",O10+0.025,IF($E$3="FY23",O10+0.03,0)))))))</f>
        <v>0.084</v>
      </c>
    </row>
    <row r="28" spans="2:17" ht="15.75">
      <c r="B28" s="342" t="s">
        <v>167</v>
      </c>
      <c r="C28" s="317"/>
      <c r="D28" s="317"/>
      <c r="E28" s="316">
        <f>IF($E$3="FY17",E11,IF($E$3="FY18",G11,IF($E$3="FY19",I11,IF($E$3="FY20",K11,IF($E$3="FY21",M11,IF($E$3="FY22",O11,IF($E$3="FY23",Q11,0)))))))</f>
        <v>0.234</v>
      </c>
      <c r="F28" s="317"/>
      <c r="G28" s="316">
        <f>IF($E$3="FY17",E11,IF($E$3="FY18",G11,IF($E$3="FY19",I11,IF($E$3="FY20",K11,IF($E$3="FY21",M11,IF($E$3="FY22",O11,IF($E$3="FY23",O11+0.005,0)))))))</f>
        <v>0.234</v>
      </c>
      <c r="H28" s="316"/>
      <c r="I28" s="316">
        <f>IF($E$3="FY17",G11,IF($E$3="FY18",I11,IF($E$3="FY19",K11,IF($E$3="FY20",M11,IF($E$3="FY21",O11,IF($E$3="FY22",O11+0.005,IF($E$3="FY23",O11+0.01,0)))))))</f>
        <v>0.2396</v>
      </c>
      <c r="J28" s="317"/>
      <c r="K28" s="316">
        <f>IF($E$3="FY17",I11,IF($E$3="FY18",K11,IF($E$3="FY19",M11,IF($E$3="FY20",O11,IF($E$3="FY21",O11+0.005,IF($E$3="FY22",O11+0.01,IF($E$3="FY23",O11+0.015,0)))))))</f>
        <v>0.244</v>
      </c>
      <c r="L28" s="317"/>
      <c r="M28" s="316">
        <f>IF($E$3="FY17",K11,IF($E$3="FY18",M11,IF($E$3="FY19",O11,IF($E$3="FY20",O11+0.005,IF($E$3="FY21",O11+0.01,IF($E$3="FY22",O11+0.015,IF($E$3="FY23",O11+0.02,0)))))))</f>
        <v>0.249</v>
      </c>
      <c r="N28" s="317"/>
      <c r="O28" s="316">
        <f>IF($E$3="FY17",M11,IF($E$3="FY18",O11,IF($E$3="FY19",O11+0.005,IF($E$3="FY20",O11+0.01,IF($E$3="FY21",O11+0.015,IF($E$3="FY22",O11+0.02,IF($E$3="FY23",O11+0.025,0)))))))</f>
        <v>0.253</v>
      </c>
      <c r="P28" s="317"/>
      <c r="Q28" s="316">
        <f>IF($E$3="FY17",O11,IF($E$3="FY18",O11+0.005,IF($E$3="FY19",O11+0.01,IF($E$3="FY20",O11+0.015,IF($E$3="FY21",O11+0.02,IF($E$3="FY22",O11+0.025,IF($E$3="FY23",O11+0.03,0)))))))</f>
        <v>0.258</v>
      </c>
    </row>
    <row r="29" spans="2:17" ht="15.75">
      <c r="B29" s="348" t="s">
        <v>198</v>
      </c>
      <c r="C29" s="317"/>
      <c r="D29" s="317"/>
      <c r="E29" s="316">
        <f>IF($E$3="FY17",E14,IF($E$3="FY18",G14,IF($E$3="FY19",I14,IF($E$3="FY20",K14,IF($E$3="FY21",M14,IF($E$3="FY22",O14,IF($E$3="FY23",Q14,0)))))))</f>
        <v>0.595</v>
      </c>
      <c r="F29" s="317"/>
      <c r="G29" s="316">
        <f>IF($E$3="FY17",E14,IF($E$3="FY18",G14,IF($E$3="FY19",I14,IF($E$3="FY20",K14,IF($E$3="FY21",M14,IF($E$3="FY22",O14,IF($E$3="FY23",O14,0)))))))</f>
        <v>0.595</v>
      </c>
      <c r="H29" s="316"/>
      <c r="I29" s="316">
        <f>IF($E$3="FY17",G14,IF($E$3="FY18",I14,IF($E$3="FY19",K14,IF($E$3="FY20",M14,IF($E$3="FY21",O14,IF($E$3="FY22",O14,IF($E$3="FY23",O14,0)))))))</f>
        <v>0.6</v>
      </c>
      <c r="J29" s="317"/>
      <c r="K29" s="316">
        <f>IF($E$3="FY17",I14,IF($E$3="FY18",K14,IF($E$3="FY19",M14,IF($E$3="FY20",O14,IF($E$3="FY21",O14,IF($E$3="FY22",O14,IF($E$3="FY23",O14,0)))))))</f>
        <v>0.605</v>
      </c>
      <c r="L29" s="317"/>
      <c r="M29" s="316">
        <f>IF($E$3="FY17",K14,IF($E$3="FY18",M14,IF($E$3="FY19",O14,IF($E$3="FY20",O14,IF($E$3="FY21",O14,IF($E$3="FY22",O14,IF($E$3="FY23",O14,0)))))))</f>
        <v>0.605</v>
      </c>
      <c r="N29" s="317"/>
      <c r="O29" s="316">
        <f>IF($E$3="FY17",M14,IF($E$3="FY18",O14,IF($E$3="FY19",O14,IF($E$3="FY20",O14,IF($E$3="FY21",O14,IF($E$3="FY22",O14,IF($E$3="FY23",O14,0)))))))</f>
        <v>0.605</v>
      </c>
      <c r="P29" s="317"/>
      <c r="Q29" s="316">
        <f>IF($E$3="FY17",O14,IF($E$3="FY18",O14,IF($E$3="FY19",O14,IF($E$3="FY20",O14,IF($E$3="FY21",O14,IF($E$3="FY22",O14,IF($E$3="FY23",O14,0)))))))</f>
        <v>0.605</v>
      </c>
    </row>
    <row r="30" spans="2:17" ht="15.75">
      <c r="B30" s="348" t="s">
        <v>199</v>
      </c>
      <c r="C30" s="317"/>
      <c r="D30" s="317"/>
      <c r="E30" s="316">
        <f>IF($E$3="FY17",E15,IF($E$3="FY18",G15,IF($E$3="FY19",I15,IF($E$3="FY20",K15,IF($E$3="FY21",M15,IF($E$3="FY22",O15,IF($E$3="FY23",Q15,0)))))))</f>
        <v>0.57</v>
      </c>
      <c r="F30" s="317"/>
      <c r="G30" s="316">
        <f>IF($E$3="FY17",E15,IF($E$3="FY18",G15,IF($E$3="FY19",I15,IF($E$3="FY20",K15,IF($E$3="FY21",M15,IF($E$3="FY22",O15,IF($E$3="FY23",O15,0)))))))</f>
        <v>0.57</v>
      </c>
      <c r="H30" s="316"/>
      <c r="I30" s="316">
        <f>IF($E$3="FY17",G15,IF($E$3="FY18",I15,IF($E$3="FY19",K15,IF($E$3="FY20",M15,IF($E$3="FY21",O15,IF($E$3="FY22",O15,IF($E$3="FY23",O15,0)))))))</f>
        <v>0.57</v>
      </c>
      <c r="J30" s="317"/>
      <c r="K30" s="316">
        <f>IF($E$3="FY17",I15,IF($E$3="FY18",K15,IF($E$3="FY19",M15,IF($E$3="FY20",O15,IF($E$3="FY21",O15,IF($E$3="FY22",O15,IF($E$3="FY23",O15,0)))))))</f>
        <v>0.57</v>
      </c>
      <c r="L30" s="317"/>
      <c r="M30" s="316">
        <f>IF($E$3="FY17",K15,IF($E$3="FY18",M15,IF($E$3="FY19",O15,IF($E$3="FY20",O15,IF($E$3="FY21",O15,IF($E$3="FY22",O15,IF($E$3="FY23",O15,0)))))))</f>
        <v>0.57</v>
      </c>
      <c r="N30" s="317"/>
      <c r="O30" s="316">
        <f>IF($E$3="FY17",M15,IF($E$3="FY18",O15,IF($E$3="FY19",O15,IF($E$3="FY20",O15,IF($E$3="FY21",O15,IF($E$3="FY22",O15,IF($E$3="FY23",O15,0)))))))</f>
        <v>0.57</v>
      </c>
      <c r="P30" s="317"/>
      <c r="Q30" s="316">
        <f>IF($E$3="FY17",O15,IF($E$3="FY18",O15,IF($E$3="FY19",O15,IF($E$3="FY20",O15,IF($E$3="FY21",O15,IF($E$3="FY22",O15,IF($E$3="FY23",O15,0)))))))</f>
        <v>0.57</v>
      </c>
    </row>
    <row r="31" spans="2:17" ht="15.75">
      <c r="B31" s="348" t="s">
        <v>200</v>
      </c>
      <c r="C31" s="317"/>
      <c r="D31" s="317"/>
      <c r="E31" s="316">
        <f>IF($E$3="FY17",E16,IF($E$3="FY18",G16,IF($E$3="FY19",I16,IF($E$3="FY20",K16,IF($E$3="FY21",M16,IF($E$3="FY22",O16,IF($E$3="FY23",Q16,0)))))))</f>
        <v>0.3</v>
      </c>
      <c r="F31" s="317"/>
      <c r="G31" s="316">
        <f>IF($E$3="FY17",E16,IF($E$3="FY18",G16,IF($E$3="FY19",I16,IF($E$3="FY20",K16,IF($E$3="FY21",M16,IF($E$3="FY22",O16,IF($E$3="FY23",O16,0)))))))</f>
        <v>0.3</v>
      </c>
      <c r="H31" s="316"/>
      <c r="I31" s="316">
        <f>IF($E$3="FY17",G16,IF($E$3="FY18",I16,IF($E$3="FY19",K16,IF($E$3="FY20",M16,IF($E$3="FY21",O16,IF($E$3="FY22",O16,IF($E$3="FY23",O16,0)))))))</f>
        <v>0.3</v>
      </c>
      <c r="J31" s="317"/>
      <c r="K31" s="316">
        <f>IF($E$3="FY17",I16,IF($E$3="FY18",K16,IF($E$3="FY19",M16,IF($E$3="FY20",O16,IF($E$3="FY21",O16,IF($E$3="FY22",O16,IF($E$3="FY23",O16,0)))))))</f>
        <v>0.3</v>
      </c>
      <c r="L31" s="317"/>
      <c r="M31" s="316">
        <f>IF($E$3="FY17",K16,IF($E$3="FY18",M16,IF($E$3="FY19",O16,IF($E$3="FY20",O16,IF($E$3="FY21",O16,IF($E$3="FY22",O16,IF($E$3="FY23",O16,0)))))))</f>
        <v>0.3</v>
      </c>
      <c r="N31" s="317"/>
      <c r="O31" s="316">
        <f>IF($E$3="FY17",M16,IF($E$3="FY18",O16,IF($E$3="FY19",O16,IF($E$3="FY20",O16,IF($E$3="FY21",O16,IF($E$3="FY22",O16,IF($E$3="FY23",O16,0)))))))</f>
        <v>0.3</v>
      </c>
      <c r="P31" s="317"/>
      <c r="Q31" s="316">
        <f>IF($E$3="FY17",O16,IF($E$3="FY18",O16,IF($E$3="FY19",O16,IF($E$3="FY20",O16,IF($E$3="FY21",O16,IF($E$3="FY22",O16,IF($E$3="FY23",O16,0)))))))</f>
        <v>0.3</v>
      </c>
    </row>
    <row r="32" spans="2:17" ht="15.75">
      <c r="B32" s="314" t="s">
        <v>2</v>
      </c>
      <c r="Q32" s="316"/>
    </row>
    <row r="33" spans="2:5" ht="15.75">
      <c r="B33" s="327" t="s">
        <v>72</v>
      </c>
      <c r="E33" s="310"/>
    </row>
    <row r="34" spans="3:13" ht="15.75">
      <c r="C34" s="314" t="s">
        <v>2</v>
      </c>
      <c r="D34" s="314" t="s">
        <v>2</v>
      </c>
      <c r="J34" s="337"/>
      <c r="K34" s="337"/>
      <c r="M34" s="337"/>
    </row>
    <row r="35" spans="2:17" ht="15.75">
      <c r="B35" s="327" t="s">
        <v>61</v>
      </c>
      <c r="C35" s="343" t="s">
        <v>73</v>
      </c>
      <c r="D35" s="343"/>
      <c r="E35" s="338" t="s">
        <v>74</v>
      </c>
      <c r="F35" s="344"/>
      <c r="G35" s="338" t="s">
        <v>75</v>
      </c>
      <c r="H35" s="344"/>
      <c r="I35" s="338" t="s">
        <v>76</v>
      </c>
      <c r="K35" s="338" t="s">
        <v>77</v>
      </c>
      <c r="M35" s="338" t="s">
        <v>78</v>
      </c>
      <c r="O35" s="338" t="s">
        <v>79</v>
      </c>
      <c r="Q35" s="338" t="s">
        <v>154</v>
      </c>
    </row>
    <row r="36" spans="2:17" ht="15.75">
      <c r="B36" s="314" t="s">
        <v>8</v>
      </c>
      <c r="C36" s="318">
        <f>IF(MONTH($E$2)&lt;MONTH(E4),ABS((MONTH($E$2)-MONTH(E4))),12-(MONTH($E$2)-MONTH(E4)))</f>
        <v>12</v>
      </c>
      <c r="D36" s="318">
        <f>12-C36</f>
        <v>0</v>
      </c>
      <c r="E36" s="315">
        <f>((E24*C36)+(G24*D36))/12</f>
        <v>0.282</v>
      </c>
      <c r="F36" s="315"/>
      <c r="G36" s="315">
        <f>((G24*C36)+(I24*D36))/12</f>
        <v>0.282</v>
      </c>
      <c r="H36" s="315"/>
      <c r="I36" s="315">
        <f>((I24*C36)+(K24*D36))/12</f>
        <v>0.292</v>
      </c>
      <c r="J36" s="315"/>
      <c r="K36" s="315">
        <f>((K24*C36)+(M24*D36))/12</f>
        <v>0.297</v>
      </c>
      <c r="M36" s="315">
        <f>((M24*C36)+(O24*D36))/12</f>
        <v>0.307</v>
      </c>
      <c r="O36" s="315">
        <f>((O24*C36)+(Q24*D36))/12</f>
        <v>0.312</v>
      </c>
      <c r="Q36" s="315">
        <f>O36+0.005</f>
        <v>0.317</v>
      </c>
    </row>
    <row r="37" spans="2:17" ht="15.75">
      <c r="B37" s="314" t="s">
        <v>155</v>
      </c>
      <c r="C37" s="318">
        <f>$C$36</f>
        <v>12</v>
      </c>
      <c r="D37" s="318">
        <f>12-C37</f>
        <v>0</v>
      </c>
      <c r="E37" s="315">
        <f>((E25*C37)+(G25*D37))/12</f>
        <v>0.337</v>
      </c>
      <c r="F37" s="315"/>
      <c r="G37" s="315">
        <f>((G25*C37)+(I25*D37))/12</f>
        <v>0.337</v>
      </c>
      <c r="H37" s="315"/>
      <c r="I37" s="315">
        <f>((I25*C37)+(K25*D37))/12</f>
        <v>0.347</v>
      </c>
      <c r="J37" s="315"/>
      <c r="K37" s="315">
        <f>((K25*C37)+(M25*D37))/12</f>
        <v>0.35200000000000004</v>
      </c>
      <c r="M37" s="315">
        <f>((M25*C37)+(O25*D37))/12</f>
        <v>0.36199999999999993</v>
      </c>
      <c r="O37" s="315">
        <f>((O25*C37)+(Q25*D37))/12</f>
        <v>0.367</v>
      </c>
      <c r="Q37" s="315">
        <f>O37+0.005</f>
        <v>0.372</v>
      </c>
    </row>
    <row r="38" spans="2:17" ht="15.75">
      <c r="B38" s="314" t="s">
        <v>65</v>
      </c>
      <c r="C38" s="318">
        <f>$C$36</f>
        <v>12</v>
      </c>
      <c r="D38" s="318">
        <f>12-C38</f>
        <v>0</v>
      </c>
      <c r="E38" s="315">
        <f>((E26*C38)+(G26*D38))/12</f>
        <v>0.418</v>
      </c>
      <c r="F38" s="315"/>
      <c r="G38" s="315">
        <f>((G26*C38)+(I26*D38))/12</f>
        <v>0.418</v>
      </c>
      <c r="H38" s="315"/>
      <c r="I38" s="315">
        <f>((I26*C38)+(K26*D38))/12</f>
        <v>0.428</v>
      </c>
      <c r="J38" s="315"/>
      <c r="K38" s="315">
        <f>((K26*C38)+(M26*D38))/12</f>
        <v>0.433</v>
      </c>
      <c r="M38" s="315">
        <f>((M26*C38)+(O26*D38))/12</f>
        <v>0.443</v>
      </c>
      <c r="O38" s="315">
        <f>((O26*C38)+(Q26*D38))/12</f>
        <v>0.448</v>
      </c>
      <c r="Q38" s="315">
        <f>O38+0.005</f>
        <v>0.453</v>
      </c>
    </row>
    <row r="39" spans="2:17" ht="15.75">
      <c r="B39" s="314" t="s">
        <v>66</v>
      </c>
      <c r="C39" s="318">
        <f>$C$36</f>
        <v>12</v>
      </c>
      <c r="D39" s="318">
        <f>12-C39</f>
        <v>0</v>
      </c>
      <c r="E39" s="315">
        <f>((E27*C39)+(G27*D39))/12</f>
        <v>0.074</v>
      </c>
      <c r="F39" s="315"/>
      <c r="G39" s="315">
        <f>((G27*C39)+(I27*D39))/12</f>
        <v>0.074</v>
      </c>
      <c r="H39" s="315"/>
      <c r="I39" s="315">
        <f>((I27*C39)+(K27*D39))/12</f>
        <v>0.079</v>
      </c>
      <c r="J39" s="315"/>
      <c r="K39" s="315">
        <f>((K27*C39)+(M27*D39))/12</f>
        <v>0.079</v>
      </c>
      <c r="M39" s="315">
        <f>((M27*C39)+(O27*D39))/12</f>
        <v>0.079</v>
      </c>
      <c r="O39" s="315">
        <f>((O27*C39)+(Q27*D39))/12</f>
        <v>0.079</v>
      </c>
      <c r="Q39" s="315">
        <f>O39+0.005</f>
        <v>0.084</v>
      </c>
    </row>
    <row r="40" spans="2:17" ht="15.75">
      <c r="B40" s="314" t="s">
        <v>156</v>
      </c>
      <c r="C40" s="318">
        <f>$C$36</f>
        <v>12</v>
      </c>
      <c r="D40" s="318">
        <f>12-C40</f>
        <v>0</v>
      </c>
      <c r="E40" s="315">
        <f>((E28*C40)+(G28*D40))/12</f>
        <v>0.234</v>
      </c>
      <c r="F40" s="315"/>
      <c r="G40" s="315">
        <f>((G28*C40)+(I28*D40))/12</f>
        <v>0.234</v>
      </c>
      <c r="H40" s="315"/>
      <c r="I40" s="315">
        <f>((I28*C40)+(K28*D40))/12</f>
        <v>0.2396</v>
      </c>
      <c r="J40" s="315"/>
      <c r="K40" s="315">
        <f>((K28*C40)+(M28*D40))/12</f>
        <v>0.244</v>
      </c>
      <c r="M40" s="315">
        <f>((M28*C40)+(O28*D40))/12</f>
        <v>0.249</v>
      </c>
      <c r="O40" s="315">
        <f>((O28*C40)+(Q28*D40))/12</f>
        <v>0.253</v>
      </c>
      <c r="Q40" s="315">
        <f>O40+0.005</f>
        <v>0.258</v>
      </c>
    </row>
    <row r="41" spans="10:17" ht="15.75">
      <c r="J41" s="315"/>
      <c r="Q41" s="319" t="s">
        <v>2</v>
      </c>
    </row>
    <row r="42" spans="2:22" ht="15.75">
      <c r="B42" s="327" t="s">
        <v>67</v>
      </c>
      <c r="C42" s="326"/>
      <c r="D42" s="326"/>
      <c r="E42" s="326"/>
      <c r="F42" s="326"/>
      <c r="G42" s="326"/>
      <c r="H42" s="326"/>
      <c r="I42" s="326"/>
      <c r="J42" s="326"/>
      <c r="K42" s="326"/>
      <c r="L42" s="326"/>
      <c r="M42" s="326"/>
      <c r="N42" s="326"/>
      <c r="O42" s="326"/>
      <c r="P42" s="326"/>
      <c r="Q42" s="328" t="s">
        <v>2</v>
      </c>
      <c r="R42" s="326"/>
      <c r="S42" s="326"/>
      <c r="T42" s="326"/>
      <c r="U42" s="326"/>
      <c r="V42" s="326"/>
    </row>
    <row r="43" spans="2:22" ht="15.75">
      <c r="B43" s="329" t="s">
        <v>68</v>
      </c>
      <c r="C43" s="349">
        <f>$C$36</f>
        <v>12</v>
      </c>
      <c r="D43" s="349">
        <f>12-C43</f>
        <v>0</v>
      </c>
      <c r="E43" s="330">
        <f>((E29*C43)+(G29*D43))/12</f>
        <v>0.595</v>
      </c>
      <c r="F43" s="330"/>
      <c r="G43" s="330">
        <f>((G29*C43)+(I29*D43))/12</f>
        <v>0.595</v>
      </c>
      <c r="H43" s="330"/>
      <c r="I43" s="330">
        <f>((I29*C43)+(K29*D43))/12</f>
        <v>0.6</v>
      </c>
      <c r="J43" s="326"/>
      <c r="K43" s="330">
        <f>((K29*C43)+(M29*D43))/12</f>
        <v>0.605</v>
      </c>
      <c r="L43" s="326"/>
      <c r="M43" s="330">
        <f>((M29*C43)+(O29*D43))/12</f>
        <v>0.605</v>
      </c>
      <c r="N43" s="326"/>
      <c r="O43" s="330">
        <f>((O29*C43)+(Q29*D43))/12</f>
        <v>0.605</v>
      </c>
      <c r="P43" s="326"/>
      <c r="Q43" s="330">
        <f>+O43</f>
        <v>0.605</v>
      </c>
      <c r="R43" s="326"/>
      <c r="S43" s="326"/>
      <c r="T43" s="326"/>
      <c r="U43" s="326"/>
      <c r="V43" s="326"/>
    </row>
    <row r="44" spans="2:22" ht="15.75">
      <c r="B44" s="329" t="s">
        <v>69</v>
      </c>
      <c r="C44" s="349">
        <f>$C$36</f>
        <v>12</v>
      </c>
      <c r="D44" s="349">
        <f>12-C44</f>
        <v>0</v>
      </c>
      <c r="E44" s="330">
        <f>((E30*C44)+(G30*D44))/12</f>
        <v>0.57</v>
      </c>
      <c r="F44" s="330"/>
      <c r="G44" s="330">
        <f>((G30*C44)+(I30*D44))/12</f>
        <v>0.57</v>
      </c>
      <c r="H44" s="330"/>
      <c r="I44" s="330">
        <f>((I30*C44)+(K30*D44))/12</f>
        <v>0.57</v>
      </c>
      <c r="J44" s="326"/>
      <c r="K44" s="330">
        <f>((K30*C44)+(M30*D44))/12</f>
        <v>0.57</v>
      </c>
      <c r="L44" s="326"/>
      <c r="M44" s="330">
        <f>((M30*C44)+(O30*D44))/12</f>
        <v>0.57</v>
      </c>
      <c r="N44" s="326"/>
      <c r="O44" s="330">
        <f>((O30*C44)+(Q30*D44))/12</f>
        <v>0.57</v>
      </c>
      <c r="P44" s="326"/>
      <c r="Q44" s="330">
        <f>+O44</f>
        <v>0.57</v>
      </c>
      <c r="R44" s="326"/>
      <c r="S44" s="326"/>
      <c r="T44" s="326"/>
      <c r="U44" s="326"/>
      <c r="V44" s="326"/>
    </row>
    <row r="45" spans="2:22" ht="15.75">
      <c r="B45" s="329" t="s">
        <v>70</v>
      </c>
      <c r="C45" s="349">
        <f>$C$36</f>
        <v>12</v>
      </c>
      <c r="D45" s="349">
        <f>12-C45</f>
        <v>0</v>
      </c>
      <c r="E45" s="330">
        <f>((E31*C45)+(G31*D45))/12</f>
        <v>0.3</v>
      </c>
      <c r="F45" s="330"/>
      <c r="G45" s="330">
        <f>((G31*C45)+(I31*D45))/12</f>
        <v>0.3</v>
      </c>
      <c r="H45" s="330"/>
      <c r="I45" s="330">
        <f>((I31*C45)+(K31*D45))/12</f>
        <v>0.3</v>
      </c>
      <c r="J45" s="326"/>
      <c r="K45" s="330">
        <f>((K31*C45)+(M31*D45))/12</f>
        <v>0.3</v>
      </c>
      <c r="L45" s="326"/>
      <c r="M45" s="330">
        <f>((M31*C45)+(O31*D45))/12</f>
        <v>0.3</v>
      </c>
      <c r="N45" s="326"/>
      <c r="O45" s="330">
        <f>((O31*C45)+(Q31*D45))/12</f>
        <v>0.3</v>
      </c>
      <c r="P45" s="326"/>
      <c r="Q45" s="330">
        <f>+O45</f>
        <v>0.3</v>
      </c>
      <c r="R45" s="326"/>
      <c r="S45" s="326"/>
      <c r="T45" s="326"/>
      <c r="U45" s="326"/>
      <c r="V45" s="326"/>
    </row>
    <row r="46" spans="11:17" ht="15.75">
      <c r="K46" s="319" t="s">
        <v>2</v>
      </c>
      <c r="M46" s="319" t="s">
        <v>2</v>
      </c>
      <c r="O46" s="319" t="s">
        <v>2</v>
      </c>
      <c r="Q46" s="319" t="s">
        <v>2</v>
      </c>
    </row>
    <row r="47" spans="2:17" ht="15.75">
      <c r="B47" s="327" t="s">
        <v>71</v>
      </c>
      <c r="K47" s="319" t="s">
        <v>2</v>
      </c>
      <c r="M47" s="319" t="s">
        <v>2</v>
      </c>
      <c r="O47" s="319" t="s">
        <v>2</v>
      </c>
      <c r="Q47" s="319" t="s">
        <v>2</v>
      </c>
    </row>
    <row r="48" spans="2:17" ht="15.75">
      <c r="B48" s="314" t="s">
        <v>68</v>
      </c>
      <c r="C48" s="318">
        <f>$C$36</f>
        <v>12</v>
      </c>
      <c r="D48" s="318">
        <f>12-C48</f>
        <v>0</v>
      </c>
      <c r="E48" s="315">
        <f>IF($E$3="FY12",E19,IF($E$3="FY13",G19,IF($E$3="FY14",I19,IF($E$3="FY15",K19,IF($E$3="FY16",M19,IF($E$3="FY17",O19,IF($E$3="FY18",Q19,0)))))))</f>
        <v>0.26</v>
      </c>
      <c r="F48" s="315"/>
      <c r="G48" s="315">
        <f>((G19*C48)+(I19*D48))/12</f>
        <v>0.26</v>
      </c>
      <c r="H48" s="315"/>
      <c r="I48" s="315">
        <f>((I19*C48)+(K19*D48))/12</f>
        <v>0.26</v>
      </c>
      <c r="K48" s="315">
        <f>((K19*C48)+(M19*D48))/12</f>
        <v>0.26</v>
      </c>
      <c r="M48" s="315">
        <f>((M19*C48)+(O19*D48))/12</f>
        <v>0.26</v>
      </c>
      <c r="O48" s="315">
        <f>((O19*C48)+(Q19*D48))/12</f>
        <v>0.26</v>
      </c>
      <c r="Q48" s="315">
        <f>Q19</f>
        <v>0.26</v>
      </c>
    </row>
    <row r="49" spans="2:17" ht="15.75">
      <c r="B49" s="314" t="s">
        <v>69</v>
      </c>
      <c r="C49" s="318">
        <f>$C$36</f>
        <v>12</v>
      </c>
      <c r="D49" s="318">
        <f>12-C49</f>
        <v>0</v>
      </c>
      <c r="E49" s="315">
        <f>IF($E$3="FY12",E20,IF($E$3="FY13",G20,IF($E$3="FY14",I20,IF($E$3="FY15",K20,IF($E$3="FY16",M20,IF($E$3="FY17",O20,IF($E$3="FY18",Q20,0)))))))</f>
        <v>0.26</v>
      </c>
      <c r="F49" s="315"/>
      <c r="G49" s="315">
        <f>((G20*C49)+(I20*D49))/12</f>
        <v>0.26</v>
      </c>
      <c r="H49" s="315"/>
      <c r="I49" s="315">
        <f>((I20*C49)+(K20*D49))/12</f>
        <v>0.26</v>
      </c>
      <c r="K49" s="315">
        <f>((K20*C49)+(M20*D49))/12</f>
        <v>0.26</v>
      </c>
      <c r="M49" s="315">
        <f>((M20*C49)+(O20*D49))/12</f>
        <v>0.26</v>
      </c>
      <c r="O49" s="315">
        <f>((O20*C49)+(Q20*D49))/12</f>
        <v>0.26</v>
      </c>
      <c r="Q49" s="315">
        <f>Q20</f>
        <v>0.26</v>
      </c>
    </row>
    <row r="50" spans="2:17" ht="15.75">
      <c r="B50" s="314" t="s">
        <v>70</v>
      </c>
      <c r="C50" s="318">
        <f>$C$36</f>
        <v>12</v>
      </c>
      <c r="D50" s="318">
        <f>12-C50</f>
        <v>0</v>
      </c>
      <c r="E50" s="315">
        <f>IF($E$3="FY12",E21,IF($E$3="FY13",G21,IF($E$3="FY14",I21,IF($E$3="FY15",K21,IF($E$3="FY16",M21,IF($E$3="FY17",O21,IF($E$3="FY18",Q21,0)))))))</f>
        <v>0.26</v>
      </c>
      <c r="F50" s="315"/>
      <c r="G50" s="315">
        <f>((G21*C50)+(I21*D50))/12</f>
        <v>0.26</v>
      </c>
      <c r="H50" s="315"/>
      <c r="I50" s="315">
        <f>((I21*C50)+(K21*D50))/12</f>
        <v>0.26</v>
      </c>
      <c r="K50" s="315">
        <f>((K21*C50)+(M21*D50))/12</f>
        <v>0.26</v>
      </c>
      <c r="M50" s="315">
        <f>((M21*C50)+(O21*D50))/12</f>
        <v>0.26</v>
      </c>
      <c r="O50" s="315">
        <f>((O21*C50)+(Q21*D50))/12</f>
        <v>0.26</v>
      </c>
      <c r="Q50" s="315">
        <f>Q21</f>
        <v>0.26</v>
      </c>
    </row>
    <row r="60" ht="18.75">
      <c r="N60" s="345" t="s">
        <v>228</v>
      </c>
    </row>
  </sheetData>
  <sheetProtection/>
  <dataValidations count="1">
    <dataValidation type="list" allowBlank="1" showInputMessage="1" showErrorMessage="1" sqref="E3">
      <formula1>$U$4:$U$8</formula1>
    </dataValidation>
  </dataValidations>
  <printOptions/>
  <pageMargins left="0.18" right="0.75" top="1" bottom="1" header="0.5" footer="0.5"/>
  <pageSetup fitToHeight="1" fitToWidth="1" horizontalDpi="600" verticalDpi="600" orientation="landscape" scale="89" r:id="rId1"/>
  <headerFooter alignWithMargins="0">
    <oddHeader>&amp;CFRINGE BENEFIT RATE CALCULATIONS
ODOT/UC</oddHeader>
    <oddFooter>&amp;L&amp;8c:msoffice/exce/barb_bud/odot/&amp;F&amp;C&amp;8&amp;D    &amp;T&amp;R&amp;8Barb Kuertz</oddFooter>
  </headerFooter>
</worksheet>
</file>

<file path=xl/worksheets/sheet10.xml><?xml version="1.0" encoding="utf-8"?>
<worksheet xmlns="http://schemas.openxmlformats.org/spreadsheetml/2006/main" xmlns:r="http://schemas.openxmlformats.org/officeDocument/2006/relationships">
  <dimension ref="B1:Q38"/>
  <sheetViews>
    <sheetView zoomScalePageLayoutView="0" workbookViewId="0" topLeftCell="A1">
      <selection activeCell="E9" sqref="E9"/>
    </sheetView>
  </sheetViews>
  <sheetFormatPr defaultColWidth="9.33203125" defaultRowHeight="12.75"/>
  <cols>
    <col min="1" max="1" width="3.33203125" style="0" customWidth="1"/>
    <col min="2" max="2" width="36.33203125" style="0" customWidth="1"/>
    <col min="3" max="4" width="3.83203125" style="0" customWidth="1"/>
    <col min="5" max="5" width="10.83203125" style="1" customWidth="1"/>
    <col min="6" max="6" width="2.16015625" style="1" customWidth="1"/>
    <col min="7" max="7" width="10.83203125" style="1" customWidth="1"/>
    <col min="8" max="8" width="1.83203125" style="0" customWidth="1"/>
    <col min="9" max="9" width="10.83203125" style="1" customWidth="1"/>
    <col min="10" max="10" width="1.83203125" style="0" customWidth="1"/>
    <col min="11" max="11" width="10.83203125" style="1" customWidth="1"/>
    <col min="12" max="12" width="1.83203125" style="0" customWidth="1"/>
    <col min="13" max="13" width="10.83203125" style="1" customWidth="1"/>
    <col min="14" max="14" width="1.83203125" style="0" customWidth="1"/>
    <col min="15" max="15" width="10.83203125" style="1" customWidth="1"/>
  </cols>
  <sheetData>
    <row r="1" spans="2:7" ht="12.75">
      <c r="B1" t="s">
        <v>58</v>
      </c>
      <c r="E1" s="2">
        <v>36342</v>
      </c>
      <c r="F1" s="1" t="s">
        <v>51</v>
      </c>
      <c r="G1" s="2">
        <v>36707</v>
      </c>
    </row>
    <row r="3" spans="5:15" ht="12.75">
      <c r="E3" s="1" t="s">
        <v>59</v>
      </c>
      <c r="G3" s="1" t="s">
        <v>60</v>
      </c>
      <c r="I3" s="1" t="s">
        <v>83</v>
      </c>
      <c r="K3" s="1" t="s">
        <v>84</v>
      </c>
      <c r="M3" s="1" t="s">
        <v>85</v>
      </c>
      <c r="O3" s="1" t="s">
        <v>89</v>
      </c>
    </row>
    <row r="4" spans="2:15" ht="12.75">
      <c r="B4" s="5" t="s">
        <v>61</v>
      </c>
      <c r="E4" s="1" t="s">
        <v>62</v>
      </c>
      <c r="G4" s="1" t="s">
        <v>63</v>
      </c>
      <c r="I4" s="1" t="s">
        <v>80</v>
      </c>
      <c r="K4" s="1" t="s">
        <v>81</v>
      </c>
      <c r="M4" s="1" t="s">
        <v>82</v>
      </c>
      <c r="O4" s="1" t="s">
        <v>88</v>
      </c>
    </row>
    <row r="5" spans="2:17" ht="12.75">
      <c r="B5" t="s">
        <v>8</v>
      </c>
      <c r="E5" s="3">
        <v>0.304</v>
      </c>
      <c r="G5" s="3">
        <v>0.309</v>
      </c>
      <c r="H5" s="1"/>
      <c r="I5" s="3">
        <v>0.314</v>
      </c>
      <c r="K5" s="3">
        <v>0.319</v>
      </c>
      <c r="M5" s="3">
        <v>0.323</v>
      </c>
      <c r="O5" s="3">
        <v>0.327</v>
      </c>
      <c r="Q5" s="3"/>
    </row>
    <row r="6" spans="2:17" ht="12.75">
      <c r="B6" t="s">
        <v>64</v>
      </c>
      <c r="E6" s="3">
        <v>0.328</v>
      </c>
      <c r="G6" s="3">
        <v>0.332</v>
      </c>
      <c r="H6" s="1"/>
      <c r="I6" s="3">
        <v>0.337</v>
      </c>
      <c r="K6" s="3">
        <v>0.342</v>
      </c>
      <c r="M6" s="3">
        <v>0.346</v>
      </c>
      <c r="O6" s="3">
        <v>0.35</v>
      </c>
      <c r="Q6" s="3"/>
    </row>
    <row r="7" spans="2:17" ht="12.75">
      <c r="B7" t="s">
        <v>65</v>
      </c>
      <c r="E7" s="3">
        <v>0.353</v>
      </c>
      <c r="G7" s="3">
        <v>0.357</v>
      </c>
      <c r="H7" s="1"/>
      <c r="I7" s="3">
        <v>0.362</v>
      </c>
      <c r="K7" s="3">
        <v>0.367</v>
      </c>
      <c r="M7" s="3">
        <v>0.00371</v>
      </c>
      <c r="O7" s="3">
        <v>0.375</v>
      </c>
      <c r="Q7" s="3"/>
    </row>
    <row r="8" spans="2:17" ht="12.75">
      <c r="B8" t="s">
        <v>66</v>
      </c>
      <c r="E8" s="3">
        <v>0.065</v>
      </c>
      <c r="G8" s="3">
        <v>0.065</v>
      </c>
      <c r="H8" s="1"/>
      <c r="I8" s="3">
        <v>0.065</v>
      </c>
      <c r="K8" s="3">
        <v>0.065</v>
      </c>
      <c r="M8" s="3">
        <v>0.065</v>
      </c>
      <c r="O8" s="3">
        <v>0.065</v>
      </c>
      <c r="Q8" s="3"/>
    </row>
    <row r="10" ht="12.75">
      <c r="B10" s="5" t="s">
        <v>67</v>
      </c>
    </row>
    <row r="11" spans="2:15" ht="12.75">
      <c r="B11" t="s">
        <v>68</v>
      </c>
      <c r="E11" s="3">
        <v>0.35</v>
      </c>
      <c r="G11" s="3">
        <v>0.35</v>
      </c>
      <c r="H11" s="1"/>
      <c r="I11" s="3">
        <v>0.35</v>
      </c>
      <c r="K11" s="3">
        <v>0.35</v>
      </c>
      <c r="M11" s="3">
        <v>0.35</v>
      </c>
      <c r="O11" s="3">
        <v>0.35</v>
      </c>
    </row>
    <row r="12" spans="2:15" ht="12.75">
      <c r="B12" t="s">
        <v>69</v>
      </c>
      <c r="E12" s="3">
        <v>0.35</v>
      </c>
      <c r="G12" s="3">
        <v>0.35</v>
      </c>
      <c r="H12" s="1"/>
      <c r="I12" s="3">
        <v>0.35</v>
      </c>
      <c r="K12" s="3">
        <v>0.35</v>
      </c>
      <c r="M12" s="3">
        <v>0.35</v>
      </c>
      <c r="O12" s="3">
        <v>0.35</v>
      </c>
    </row>
    <row r="13" spans="2:15" ht="12.75">
      <c r="B13" t="s">
        <v>70</v>
      </c>
      <c r="E13" s="3">
        <v>0.35</v>
      </c>
      <c r="G13" s="3">
        <v>0.35</v>
      </c>
      <c r="H13" s="1"/>
      <c r="I13" s="3">
        <v>0.35</v>
      </c>
      <c r="K13" s="3">
        <v>0.35</v>
      </c>
      <c r="M13" s="3">
        <v>0.35</v>
      </c>
      <c r="O13" s="3">
        <v>0.35</v>
      </c>
    </row>
    <row r="15" ht="12.75">
      <c r="B15" s="5" t="s">
        <v>71</v>
      </c>
    </row>
    <row r="16" spans="2:15" ht="12.75">
      <c r="B16" t="s">
        <v>68</v>
      </c>
      <c r="E16" s="3">
        <v>0.26</v>
      </c>
      <c r="G16" s="3">
        <v>0.26</v>
      </c>
      <c r="I16" s="3">
        <v>0.26</v>
      </c>
      <c r="K16" s="3">
        <v>0.26</v>
      </c>
      <c r="M16" s="3">
        <v>0.27</v>
      </c>
      <c r="O16" s="3">
        <v>0.28</v>
      </c>
    </row>
    <row r="17" spans="2:15" ht="12.75">
      <c r="B17" t="s">
        <v>69</v>
      </c>
      <c r="E17" s="3">
        <v>0.26</v>
      </c>
      <c r="G17" s="3">
        <v>0.26</v>
      </c>
      <c r="I17" s="3">
        <v>0.26</v>
      </c>
      <c r="K17" s="3">
        <v>0.26</v>
      </c>
      <c r="M17" s="3">
        <v>0.27</v>
      </c>
      <c r="O17" s="3">
        <v>0.28</v>
      </c>
    </row>
    <row r="18" spans="2:15" ht="12.75">
      <c r="B18" t="s">
        <v>70</v>
      </c>
      <c r="E18" s="3">
        <v>0.26</v>
      </c>
      <c r="G18" s="3">
        <v>0.26</v>
      </c>
      <c r="I18" s="3">
        <v>0.26</v>
      </c>
      <c r="K18" s="3">
        <v>0.26</v>
      </c>
      <c r="M18" s="3">
        <v>0.27</v>
      </c>
      <c r="O18" s="3">
        <v>0.28</v>
      </c>
    </row>
    <row r="22" ht="12.75">
      <c r="B22" s="5" t="s">
        <v>72</v>
      </c>
    </row>
    <row r="23" spans="3:4" ht="12.75">
      <c r="C23" t="s">
        <v>2</v>
      </c>
      <c r="D23" t="s">
        <v>2</v>
      </c>
    </row>
    <row r="24" spans="2:15" ht="12.75">
      <c r="B24" t="s">
        <v>61</v>
      </c>
      <c r="C24" t="s">
        <v>73</v>
      </c>
      <c r="E24" s="1" t="s">
        <v>74</v>
      </c>
      <c r="G24" s="1" t="s">
        <v>75</v>
      </c>
      <c r="I24" s="1" t="s">
        <v>76</v>
      </c>
      <c r="K24" s="1" t="s">
        <v>77</v>
      </c>
      <c r="M24" s="4" t="s">
        <v>78</v>
      </c>
      <c r="O24" s="4" t="s">
        <v>79</v>
      </c>
    </row>
    <row r="25" spans="2:15" ht="12.75">
      <c r="B25" t="s">
        <v>8</v>
      </c>
      <c r="C25" t="e">
        <f>IF(MONTH(#REF!)&lt;MONTH($E$1),ABS((MONTH(#REF!)-MONTH($E$1))),12-(MONTH(#REF!)-MONTH($E$1)))</f>
        <v>#REF!</v>
      </c>
      <c r="D25" t="e">
        <f>12-C25</f>
        <v>#REF!</v>
      </c>
      <c r="E25" s="3" t="e">
        <f>((E5*$C$26)+(G5*$D$26))/12</f>
        <v>#REF!</v>
      </c>
      <c r="G25" s="3" t="e">
        <f>((G5*$C$26)+(I5*$D$26))/12</f>
        <v>#REF!</v>
      </c>
      <c r="I25" s="3" t="e">
        <f>((I5*$C$26)+(K5*$D$26))/12</f>
        <v>#REF!</v>
      </c>
      <c r="K25" s="3" t="e">
        <f>((K5*$C$26)+(M5*$D$26))/12</f>
        <v>#REF!</v>
      </c>
      <c r="M25" s="3" t="e">
        <f aca="true" t="shared" si="0" ref="M25:O28">((M5*$C$26)+(Q5*$D$26))/12</f>
        <v>#REF!</v>
      </c>
      <c r="O25" s="3" t="e">
        <f t="shared" si="0"/>
        <v>#REF!</v>
      </c>
    </row>
    <row r="26" spans="2:15" ht="12.75">
      <c r="B26" t="s">
        <v>64</v>
      </c>
      <c r="C26" t="e">
        <f>++$C$25</f>
        <v>#REF!</v>
      </c>
      <c r="D26" t="e">
        <f>12-C26</f>
        <v>#REF!</v>
      </c>
      <c r="E26" s="3" t="e">
        <f>((E6*$C$26)+(G6*$D$26))/12</f>
        <v>#REF!</v>
      </c>
      <c r="G26" s="3" t="e">
        <f>((G6*$C$26)+(I6*$D$26))/12</f>
        <v>#REF!</v>
      </c>
      <c r="I26" s="3" t="e">
        <f>((I6*$C$26)+(K6*$D$26))/12</f>
        <v>#REF!</v>
      </c>
      <c r="K26" s="3" t="e">
        <f>((K6*$C$26)+(M6*$D$26))/12</f>
        <v>#REF!</v>
      </c>
      <c r="M26" s="3" t="e">
        <f t="shared" si="0"/>
        <v>#REF!</v>
      </c>
      <c r="O26" s="3" t="e">
        <f t="shared" si="0"/>
        <v>#REF!</v>
      </c>
    </row>
    <row r="27" spans="2:15" ht="12.75">
      <c r="B27" t="s">
        <v>65</v>
      </c>
      <c r="C27" t="e">
        <f>++$C$25</f>
        <v>#REF!</v>
      </c>
      <c r="D27" t="e">
        <f>12-C27</f>
        <v>#REF!</v>
      </c>
      <c r="E27" s="3" t="e">
        <f>((E7*$C$26)+(G7*$D$26))/12</f>
        <v>#REF!</v>
      </c>
      <c r="G27" s="3" t="e">
        <f>((G7*$C$26)+(I7*$D$26))/12</f>
        <v>#REF!</v>
      </c>
      <c r="I27" s="3" t="e">
        <f>((I7*$C$26)+(K7*$D$26))/12</f>
        <v>#REF!</v>
      </c>
      <c r="K27" s="3" t="e">
        <f>((K7*$C$26)+(M7*$D$26))/12</f>
        <v>#REF!</v>
      </c>
      <c r="M27" s="3">
        <v>0.371</v>
      </c>
      <c r="O27" s="3" t="e">
        <f t="shared" si="0"/>
        <v>#REF!</v>
      </c>
    </row>
    <row r="28" spans="2:15" ht="12.75">
      <c r="B28" t="s">
        <v>66</v>
      </c>
      <c r="C28" t="e">
        <f>++$C$25</f>
        <v>#REF!</v>
      </c>
      <c r="D28" t="e">
        <f>12-C28</f>
        <v>#REF!</v>
      </c>
      <c r="E28" s="3" t="e">
        <f>((E8*$C$26)+(G8*$D$26))/12</f>
        <v>#REF!</v>
      </c>
      <c r="G28" s="3" t="e">
        <f>((G8*$C$26)+(I8*$D$26))/12</f>
        <v>#REF!</v>
      </c>
      <c r="I28" s="3" t="e">
        <f>((I8*$C$26)+(K8*$D$26))/12</f>
        <v>#REF!</v>
      </c>
      <c r="K28" s="3" t="e">
        <f>((K8*$C$26)+(M8*$D$26))/12</f>
        <v>#REF!</v>
      </c>
      <c r="M28" s="3" t="e">
        <f t="shared" si="0"/>
        <v>#REF!</v>
      </c>
      <c r="O28" s="3" t="e">
        <f t="shared" si="0"/>
        <v>#REF!</v>
      </c>
    </row>
    <row r="29" spans="11:15" ht="12.75">
      <c r="K29" s="1" t="s">
        <v>2</v>
      </c>
      <c r="M29" s="1" t="s">
        <v>2</v>
      </c>
      <c r="O29" s="1" t="s">
        <v>2</v>
      </c>
    </row>
    <row r="30" spans="2:15" ht="12.75">
      <c r="B30" s="5" t="s">
        <v>67</v>
      </c>
      <c r="K30" s="1" t="s">
        <v>2</v>
      </c>
      <c r="M30" s="1" t="s">
        <v>2</v>
      </c>
      <c r="O30" s="1" t="s">
        <v>2</v>
      </c>
    </row>
    <row r="31" spans="2:15" ht="12.75">
      <c r="B31" t="s">
        <v>68</v>
      </c>
      <c r="C31" t="e">
        <f>+$C$25</f>
        <v>#REF!</v>
      </c>
      <c r="D31" t="e">
        <f>12-C31</f>
        <v>#REF!</v>
      </c>
      <c r="E31" s="3" t="e">
        <f>((E11*$C$26)+(G11*$D$26))/12</f>
        <v>#REF!</v>
      </c>
      <c r="G31" s="3" t="e">
        <f>((G11*$C$26)+(I11*$D$26))/12</f>
        <v>#REF!</v>
      </c>
      <c r="I31" s="3" t="e">
        <f>((I11*$C$26)+(K11*$D$26))/12</f>
        <v>#REF!</v>
      </c>
      <c r="K31" s="3" t="e">
        <f>((K11*$C$26)+(M11*$D$26))/12</f>
        <v>#REF!</v>
      </c>
      <c r="M31" s="3" t="e">
        <f>((M11*$C$26)+(O11*$D$26))/12</f>
        <v>#REF!</v>
      </c>
      <c r="O31" s="3" t="e">
        <f>((O11*$C$26)+(Q11*$D$26))/12</f>
        <v>#REF!</v>
      </c>
    </row>
    <row r="32" spans="2:15" ht="12.75">
      <c r="B32" t="s">
        <v>69</v>
      </c>
      <c r="C32" t="e">
        <f>+$C$25</f>
        <v>#REF!</v>
      </c>
      <c r="D32" t="e">
        <f>12-C32</f>
        <v>#REF!</v>
      </c>
      <c r="E32" s="3" t="e">
        <f>((E12*$C$26)+(G12*$D$26))/12</f>
        <v>#REF!</v>
      </c>
      <c r="G32" s="3" t="e">
        <f>((G12*$C$26)+(I12*$D$26))/12</f>
        <v>#REF!</v>
      </c>
      <c r="I32" s="3" t="e">
        <f>((I12*$C$26)+(K12*$D$26))/12</f>
        <v>#REF!</v>
      </c>
      <c r="K32" s="3" t="e">
        <f>((K12*$C$26)+(M12*$D$26))/12</f>
        <v>#REF!</v>
      </c>
      <c r="M32" s="3" t="e">
        <f>((M12*$C$26)+(O12*$D$26))/12</f>
        <v>#REF!</v>
      </c>
      <c r="O32" s="3" t="e">
        <f>((O12*$C$26)+(Q12*$D$26))/12</f>
        <v>#REF!</v>
      </c>
    </row>
    <row r="33" spans="2:15" ht="12.75">
      <c r="B33" t="s">
        <v>70</v>
      </c>
      <c r="C33" t="e">
        <f>+$C$25</f>
        <v>#REF!</v>
      </c>
      <c r="D33" t="e">
        <f>12-C33</f>
        <v>#REF!</v>
      </c>
      <c r="E33" s="3" t="e">
        <f>((E13*$C$26)+(G13*$D$26))/12</f>
        <v>#REF!</v>
      </c>
      <c r="G33" s="3" t="e">
        <f>((G13*$C$26)+(I13*$D$26))/12</f>
        <v>#REF!</v>
      </c>
      <c r="I33" s="3" t="e">
        <f>((I13*$C$26)+(K13*$D$26))/12</f>
        <v>#REF!</v>
      </c>
      <c r="K33" s="3" t="e">
        <f>((K13*$C$26)+(M13*$D$26))/12</f>
        <v>#REF!</v>
      </c>
      <c r="M33" s="3" t="e">
        <f>((M13*$C$26)+(O13*$D$26))/12</f>
        <v>#REF!</v>
      </c>
      <c r="O33" s="3" t="e">
        <f>((O13*$C$26)+(Q13*$D$26))/12</f>
        <v>#REF!</v>
      </c>
    </row>
    <row r="34" spans="11:15" ht="12.75">
      <c r="K34" s="1" t="s">
        <v>2</v>
      </c>
      <c r="M34" s="1" t="s">
        <v>2</v>
      </c>
      <c r="O34" s="1" t="s">
        <v>2</v>
      </c>
    </row>
    <row r="35" spans="2:15" ht="12.75">
      <c r="B35" s="5" t="s">
        <v>71</v>
      </c>
      <c r="K35" s="1" t="s">
        <v>2</v>
      </c>
      <c r="M35" s="1" t="s">
        <v>2</v>
      </c>
      <c r="O35" s="1" t="s">
        <v>2</v>
      </c>
    </row>
    <row r="36" spans="2:15" ht="12.75">
      <c r="B36" t="s">
        <v>68</v>
      </c>
      <c r="C36" t="e">
        <f>+$C$25</f>
        <v>#REF!</v>
      </c>
      <c r="D36" t="e">
        <f>12-C36</f>
        <v>#REF!</v>
      </c>
      <c r="E36" s="3" t="e">
        <f>((E16*$C$26)+(G16*$D$26))/12</f>
        <v>#REF!</v>
      </c>
      <c r="G36" s="3" t="e">
        <f>((G16*$C$26)+(I16*$D$26))/12</f>
        <v>#REF!</v>
      </c>
      <c r="I36" s="3" t="e">
        <f>((I16*$C$26)+(K16*$D$26))/12</f>
        <v>#REF!</v>
      </c>
      <c r="K36" s="3" t="e">
        <f>((K16*$C$26)+(M16*$D$26))/12</f>
        <v>#REF!</v>
      </c>
      <c r="M36" s="3">
        <v>0.26</v>
      </c>
      <c r="O36" s="3">
        <v>0.26</v>
      </c>
    </row>
    <row r="37" spans="2:15" ht="12.75">
      <c r="B37" t="s">
        <v>69</v>
      </c>
      <c r="C37" t="e">
        <f>+$C$25</f>
        <v>#REF!</v>
      </c>
      <c r="D37" t="e">
        <f>12-C37</f>
        <v>#REF!</v>
      </c>
      <c r="E37" s="3" t="e">
        <f>((E17*$C$26)+(G17*$D$26))/12</f>
        <v>#REF!</v>
      </c>
      <c r="G37" s="3" t="e">
        <f>((G17*$C$26)+(I17*$D$26))/12</f>
        <v>#REF!</v>
      </c>
      <c r="I37" s="3" t="e">
        <f>((I17*$C$26)+(K17*$D$26))/12</f>
        <v>#REF!</v>
      </c>
      <c r="K37" s="3" t="e">
        <f>((K17*$C$26)+(M17*$D$26))/12</f>
        <v>#REF!</v>
      </c>
      <c r="M37" s="3">
        <v>0.26</v>
      </c>
      <c r="O37" s="3">
        <v>0.26</v>
      </c>
    </row>
    <row r="38" spans="2:15" ht="12.75">
      <c r="B38" t="s">
        <v>70</v>
      </c>
      <c r="C38" t="e">
        <f>+$C$25</f>
        <v>#REF!</v>
      </c>
      <c r="D38" t="e">
        <f>12-C38</f>
        <v>#REF!</v>
      </c>
      <c r="E38" s="3" t="e">
        <f>((E18*$C$26)+(G18*$D$26))/12</f>
        <v>#REF!</v>
      </c>
      <c r="G38" s="3" t="e">
        <f>((G18*$C$26)+(I18*$D$26))/12</f>
        <v>#REF!</v>
      </c>
      <c r="I38" s="3" t="e">
        <f>((I18*$C$26)+(K18*$D$26))/12</f>
        <v>#REF!</v>
      </c>
      <c r="K38" s="3" t="e">
        <f>((K18*$C$26)+(M18*$D$26))/12</f>
        <v>#REF!</v>
      </c>
      <c r="M38" s="3">
        <v>0.26</v>
      </c>
      <c r="O38" s="3">
        <v>0.26</v>
      </c>
    </row>
  </sheetData>
  <sheetProtection/>
  <printOptions horizontalCentered="1"/>
  <pageMargins left="0.25" right="0.25" top="0.5" bottom="0.25" header="0.25" footer="0"/>
  <pageSetup horizontalDpi="300" verticalDpi="300"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dimension ref="B1:Q38"/>
  <sheetViews>
    <sheetView zoomScalePageLayoutView="0" workbookViewId="0" topLeftCell="B1">
      <selection activeCell="E9" sqref="E9"/>
    </sheetView>
  </sheetViews>
  <sheetFormatPr defaultColWidth="9.33203125" defaultRowHeight="12.75"/>
  <cols>
    <col min="1" max="1" width="3.33203125" style="0" customWidth="1"/>
    <col min="2" max="2" width="36.33203125" style="0" customWidth="1"/>
    <col min="3" max="4" width="3.83203125" style="0" customWidth="1"/>
    <col min="5" max="5" width="10.83203125" style="1" customWidth="1"/>
    <col min="6" max="6" width="2.16015625" style="1" customWidth="1"/>
    <col min="7" max="7" width="10.83203125" style="1" customWidth="1"/>
    <col min="8" max="8" width="1.83203125" style="0" customWidth="1"/>
    <col min="9" max="9" width="10.83203125" style="1" customWidth="1"/>
    <col min="10" max="10" width="1.83203125" style="0" customWidth="1"/>
    <col min="11" max="11" width="10.83203125" style="1" customWidth="1"/>
    <col min="12" max="12" width="1.83203125" style="0" customWidth="1"/>
    <col min="13" max="13" width="10.83203125" style="1" customWidth="1"/>
    <col min="14" max="14" width="1.83203125" style="0" customWidth="1"/>
    <col min="15" max="15" width="10.83203125" style="1" customWidth="1"/>
  </cols>
  <sheetData>
    <row r="1" spans="2:7" ht="12.75">
      <c r="B1" t="s">
        <v>58</v>
      </c>
      <c r="E1" s="2">
        <v>36708</v>
      </c>
      <c r="F1" s="1" t="s">
        <v>51</v>
      </c>
      <c r="G1" s="2">
        <v>37072</v>
      </c>
    </row>
    <row r="3" spans="5:15" ht="12.75">
      <c r="E3" s="1" t="s">
        <v>59</v>
      </c>
      <c r="G3" s="1" t="s">
        <v>60</v>
      </c>
      <c r="I3" s="1" t="s">
        <v>83</v>
      </c>
      <c r="K3" s="1" t="s">
        <v>84</v>
      </c>
      <c r="M3" s="1" t="s">
        <v>85</v>
      </c>
      <c r="O3" s="1" t="s">
        <v>89</v>
      </c>
    </row>
    <row r="4" spans="2:15" ht="12.75">
      <c r="B4" s="5" t="s">
        <v>61</v>
      </c>
      <c r="E4" s="1" t="s">
        <v>62</v>
      </c>
      <c r="G4" s="1" t="s">
        <v>63</v>
      </c>
      <c r="I4" s="1" t="s">
        <v>80</v>
      </c>
      <c r="K4" s="1" t="s">
        <v>81</v>
      </c>
      <c r="M4" s="1" t="s">
        <v>82</v>
      </c>
      <c r="O4" s="1" t="s">
        <v>88</v>
      </c>
    </row>
    <row r="5" spans="2:17" ht="12.75">
      <c r="B5" t="s">
        <v>8</v>
      </c>
      <c r="E5" s="3">
        <v>0.304</v>
      </c>
      <c r="G5" s="3">
        <v>0.309</v>
      </c>
      <c r="H5" s="1"/>
      <c r="I5" s="3">
        <v>0.314</v>
      </c>
      <c r="K5" s="3">
        <v>0.319</v>
      </c>
      <c r="M5" s="3">
        <v>0.323</v>
      </c>
      <c r="O5" s="3">
        <v>0.327</v>
      </c>
      <c r="Q5" s="3"/>
    </row>
    <row r="6" spans="2:17" ht="12.75">
      <c r="B6" t="s">
        <v>64</v>
      </c>
      <c r="E6" s="3">
        <v>0.328</v>
      </c>
      <c r="G6" s="3">
        <v>0.332</v>
      </c>
      <c r="H6" s="1"/>
      <c r="I6" s="3">
        <v>0.337</v>
      </c>
      <c r="K6" s="3">
        <v>0.342</v>
      </c>
      <c r="M6" s="3">
        <v>0.346</v>
      </c>
      <c r="O6" s="3">
        <v>0.35</v>
      </c>
      <c r="Q6" s="3"/>
    </row>
    <row r="7" spans="2:17" ht="12.75">
      <c r="B7" t="s">
        <v>65</v>
      </c>
      <c r="E7" s="3">
        <v>0.353</v>
      </c>
      <c r="G7" s="3">
        <v>0.357</v>
      </c>
      <c r="H7" s="1"/>
      <c r="I7" s="3">
        <v>0.362</v>
      </c>
      <c r="K7" s="3">
        <v>0.367</v>
      </c>
      <c r="M7" s="3">
        <v>0.00371</v>
      </c>
      <c r="O7" s="3">
        <v>0.375</v>
      </c>
      <c r="Q7" s="3"/>
    </row>
    <row r="8" spans="2:17" ht="12.75">
      <c r="B8" t="s">
        <v>66</v>
      </c>
      <c r="E8" s="3">
        <v>0.065</v>
      </c>
      <c r="G8" s="3">
        <v>0.065</v>
      </c>
      <c r="H8" s="1"/>
      <c r="I8" s="3">
        <v>0.065</v>
      </c>
      <c r="K8" s="3">
        <v>0.065</v>
      </c>
      <c r="M8" s="3">
        <v>0.065</v>
      </c>
      <c r="O8" s="3">
        <v>0.065</v>
      </c>
      <c r="Q8" s="3"/>
    </row>
    <row r="10" ht="12.75">
      <c r="B10" s="5" t="s">
        <v>67</v>
      </c>
    </row>
    <row r="11" spans="2:15" ht="12.75">
      <c r="B11" t="s">
        <v>68</v>
      </c>
      <c r="E11" s="3">
        <v>0.35</v>
      </c>
      <c r="G11" s="3">
        <v>0.35</v>
      </c>
      <c r="H11" s="1"/>
      <c r="I11" s="3">
        <v>0.35</v>
      </c>
      <c r="K11" s="3">
        <v>0.35</v>
      </c>
      <c r="M11" s="3">
        <v>0.35</v>
      </c>
      <c r="O11" s="3">
        <v>0.35</v>
      </c>
    </row>
    <row r="12" spans="2:15" ht="12.75">
      <c r="B12" t="s">
        <v>69</v>
      </c>
      <c r="E12" s="3">
        <v>0.35</v>
      </c>
      <c r="G12" s="3">
        <v>0.35</v>
      </c>
      <c r="H12" s="1"/>
      <c r="I12" s="3">
        <v>0.35</v>
      </c>
      <c r="K12" s="3">
        <v>0.35</v>
      </c>
      <c r="M12" s="3">
        <v>0.35</v>
      </c>
      <c r="O12" s="3">
        <v>0.35</v>
      </c>
    </row>
    <row r="13" spans="2:15" ht="12.75">
      <c r="B13" t="s">
        <v>70</v>
      </c>
      <c r="E13" s="3">
        <v>0.35</v>
      </c>
      <c r="G13" s="3">
        <v>0.35</v>
      </c>
      <c r="H13" s="1"/>
      <c r="I13" s="3">
        <v>0.35</v>
      </c>
      <c r="K13" s="3">
        <v>0.35</v>
      </c>
      <c r="M13" s="3">
        <v>0.35</v>
      </c>
      <c r="O13" s="3">
        <v>0.35</v>
      </c>
    </row>
    <row r="15" ht="12.75">
      <c r="B15" s="5" t="s">
        <v>71</v>
      </c>
    </row>
    <row r="16" spans="2:15" ht="12.75">
      <c r="B16" t="s">
        <v>68</v>
      </c>
      <c r="E16" s="3">
        <v>0.26</v>
      </c>
      <c r="G16" s="3">
        <v>0.26</v>
      </c>
      <c r="I16" s="3">
        <v>0.26</v>
      </c>
      <c r="K16" s="3">
        <v>0.26</v>
      </c>
      <c r="M16" s="3">
        <v>0.27</v>
      </c>
      <c r="O16" s="3">
        <v>0.28</v>
      </c>
    </row>
    <row r="17" spans="2:15" ht="12.75">
      <c r="B17" t="s">
        <v>69</v>
      </c>
      <c r="E17" s="3">
        <v>0.26</v>
      </c>
      <c r="G17" s="3">
        <v>0.26</v>
      </c>
      <c r="I17" s="3">
        <v>0.26</v>
      </c>
      <c r="K17" s="3">
        <v>0.26</v>
      </c>
      <c r="M17" s="3">
        <v>0.27</v>
      </c>
      <c r="O17" s="3">
        <v>0.28</v>
      </c>
    </row>
    <row r="18" spans="2:15" ht="12.75">
      <c r="B18" t="s">
        <v>70</v>
      </c>
      <c r="E18" s="3">
        <v>0.26</v>
      </c>
      <c r="G18" s="3">
        <v>0.26</v>
      </c>
      <c r="I18" s="3">
        <v>0.26</v>
      </c>
      <c r="K18" s="3">
        <v>0.26</v>
      </c>
      <c r="M18" s="3">
        <v>0.27</v>
      </c>
      <c r="O18" s="3">
        <v>0.28</v>
      </c>
    </row>
    <row r="22" ht="12.75">
      <c r="B22" s="5" t="s">
        <v>72</v>
      </c>
    </row>
    <row r="23" spans="3:4" ht="12.75">
      <c r="C23" t="s">
        <v>2</v>
      </c>
      <c r="D23" t="s">
        <v>2</v>
      </c>
    </row>
    <row r="24" spans="2:15" ht="12.75">
      <c r="B24" t="s">
        <v>61</v>
      </c>
      <c r="C24" t="s">
        <v>73</v>
      </c>
      <c r="E24" s="1" t="s">
        <v>74</v>
      </c>
      <c r="G24" s="1" t="s">
        <v>75</v>
      </c>
      <c r="I24" s="1" t="s">
        <v>76</v>
      </c>
      <c r="K24" s="1" t="s">
        <v>77</v>
      </c>
      <c r="M24" s="4" t="s">
        <v>78</v>
      </c>
      <c r="O24" s="4" t="s">
        <v>79</v>
      </c>
    </row>
    <row r="25" spans="2:15" ht="12.75">
      <c r="B25" t="s">
        <v>8</v>
      </c>
      <c r="C25" t="e">
        <f>IF(MONTH(#REF!)&lt;MONTH($E$1),ABS((MONTH(#REF!)-MONTH($E$1))),12-(MONTH(#REF!)-MONTH($E$1)))</f>
        <v>#REF!</v>
      </c>
      <c r="D25" t="e">
        <f>12-C25</f>
        <v>#REF!</v>
      </c>
      <c r="E25" s="3" t="e">
        <f>((E5*$C$26)+(G5*$D$26))/12</f>
        <v>#REF!</v>
      </c>
      <c r="G25" s="3" t="e">
        <f>((G5*$C$26)+(I5*$D$26))/12</f>
        <v>#REF!</v>
      </c>
      <c r="I25" s="3" t="e">
        <f>((I5*$C$26)+(K5*$D$26))/12</f>
        <v>#REF!</v>
      </c>
      <c r="K25" s="3" t="e">
        <f>((K5*$C$26)+(M5*$D$26))/12</f>
        <v>#REF!</v>
      </c>
      <c r="M25" s="3" t="e">
        <f aca="true" t="shared" si="0" ref="M25:O28">((M5*$C$26)+(Q5*$D$26))/12</f>
        <v>#REF!</v>
      </c>
      <c r="O25" s="3" t="e">
        <f t="shared" si="0"/>
        <v>#REF!</v>
      </c>
    </row>
    <row r="26" spans="2:15" ht="12.75">
      <c r="B26" t="s">
        <v>64</v>
      </c>
      <c r="C26" t="e">
        <f>++$C$25</f>
        <v>#REF!</v>
      </c>
      <c r="D26" t="e">
        <f>12-C26</f>
        <v>#REF!</v>
      </c>
      <c r="E26" s="3" t="e">
        <f>((E6*$C$26)+(G6*$D$26))/12</f>
        <v>#REF!</v>
      </c>
      <c r="G26" s="3" t="e">
        <f>((G6*$C$26)+(I6*$D$26))/12</f>
        <v>#REF!</v>
      </c>
      <c r="I26" s="3" t="e">
        <f>((I6*$C$26)+(K6*$D$26))/12</f>
        <v>#REF!</v>
      </c>
      <c r="K26" s="3" t="e">
        <f>((K6*$C$26)+(M6*$D$26))/12</f>
        <v>#REF!</v>
      </c>
      <c r="M26" s="3" t="e">
        <f t="shared" si="0"/>
        <v>#REF!</v>
      </c>
      <c r="O26" s="3" t="e">
        <f t="shared" si="0"/>
        <v>#REF!</v>
      </c>
    </row>
    <row r="27" spans="2:15" ht="12.75">
      <c r="B27" t="s">
        <v>65</v>
      </c>
      <c r="C27" t="e">
        <f>++$C$25</f>
        <v>#REF!</v>
      </c>
      <c r="D27" t="e">
        <f>12-C27</f>
        <v>#REF!</v>
      </c>
      <c r="E27" s="3" t="e">
        <f>((E7*$C$26)+(G7*$D$26))/12</f>
        <v>#REF!</v>
      </c>
      <c r="G27" s="3" t="e">
        <f>((G7*$C$26)+(I7*$D$26))/12</f>
        <v>#REF!</v>
      </c>
      <c r="I27" s="3" t="e">
        <f>((I7*$C$26)+(K7*$D$26))/12</f>
        <v>#REF!</v>
      </c>
      <c r="K27" s="3" t="e">
        <f>((K7*$C$26)+(M7*$D$26))/12</f>
        <v>#REF!</v>
      </c>
      <c r="M27" s="3">
        <v>0.371</v>
      </c>
      <c r="O27" s="3" t="e">
        <f t="shared" si="0"/>
        <v>#REF!</v>
      </c>
    </row>
    <row r="28" spans="2:15" ht="12.75">
      <c r="B28" t="s">
        <v>66</v>
      </c>
      <c r="C28" t="e">
        <f>++$C$25</f>
        <v>#REF!</v>
      </c>
      <c r="D28" t="e">
        <f>12-C28</f>
        <v>#REF!</v>
      </c>
      <c r="E28" s="3" t="e">
        <f>((E8*$C$26)+(G8*$D$26))/12</f>
        <v>#REF!</v>
      </c>
      <c r="G28" s="3" t="e">
        <f>((G8*$C$26)+(I8*$D$26))/12</f>
        <v>#REF!</v>
      </c>
      <c r="I28" s="3" t="e">
        <f>((I8*$C$26)+(K8*$D$26))/12</f>
        <v>#REF!</v>
      </c>
      <c r="K28" s="3" t="e">
        <f>((K8*$C$26)+(M8*$D$26))/12</f>
        <v>#REF!</v>
      </c>
      <c r="M28" s="3" t="e">
        <f t="shared" si="0"/>
        <v>#REF!</v>
      </c>
      <c r="O28" s="3" t="e">
        <f t="shared" si="0"/>
        <v>#REF!</v>
      </c>
    </row>
    <row r="29" spans="11:15" ht="12.75">
      <c r="K29" s="1" t="s">
        <v>2</v>
      </c>
      <c r="M29" s="1" t="s">
        <v>2</v>
      </c>
      <c r="O29" s="1" t="s">
        <v>2</v>
      </c>
    </row>
    <row r="30" spans="2:15" ht="12.75">
      <c r="B30" s="5" t="s">
        <v>67</v>
      </c>
      <c r="K30" s="1" t="s">
        <v>2</v>
      </c>
      <c r="M30" s="1" t="s">
        <v>2</v>
      </c>
      <c r="O30" s="1" t="s">
        <v>2</v>
      </c>
    </row>
    <row r="31" spans="2:15" ht="12.75">
      <c r="B31" t="s">
        <v>68</v>
      </c>
      <c r="C31" t="e">
        <f>+$C$25</f>
        <v>#REF!</v>
      </c>
      <c r="D31" t="e">
        <f>12-C31</f>
        <v>#REF!</v>
      </c>
      <c r="E31" s="3" t="e">
        <f>((E11*$C$26)+(G11*$D$26))/12</f>
        <v>#REF!</v>
      </c>
      <c r="G31" s="3" t="e">
        <f>((G11*$C$26)+(I11*$D$26))/12</f>
        <v>#REF!</v>
      </c>
      <c r="I31" s="3" t="e">
        <f>((I11*$C$26)+(K11*$D$26))/12</f>
        <v>#REF!</v>
      </c>
      <c r="K31" s="3" t="e">
        <f>((K11*$C$26)+(M11*$D$26))/12</f>
        <v>#REF!</v>
      </c>
      <c r="M31" s="3" t="e">
        <f>((M11*$C$26)+(O11*$D$26))/12</f>
        <v>#REF!</v>
      </c>
      <c r="O31" s="3" t="e">
        <f>((O11*$C$26)+(Q11*$D$26))/12</f>
        <v>#REF!</v>
      </c>
    </row>
    <row r="32" spans="2:15" ht="12.75">
      <c r="B32" t="s">
        <v>69</v>
      </c>
      <c r="C32" t="e">
        <f>+$C$25</f>
        <v>#REF!</v>
      </c>
      <c r="D32" t="e">
        <f>12-C32</f>
        <v>#REF!</v>
      </c>
      <c r="E32" s="3" t="e">
        <f>((E12*$C$26)+(G12*$D$26))/12</f>
        <v>#REF!</v>
      </c>
      <c r="G32" s="3" t="e">
        <f>((G12*$C$26)+(I12*$D$26))/12</f>
        <v>#REF!</v>
      </c>
      <c r="I32" s="3" t="e">
        <f>((I12*$C$26)+(K12*$D$26))/12</f>
        <v>#REF!</v>
      </c>
      <c r="K32" s="3" t="e">
        <f>((K12*$C$26)+(M12*$D$26))/12</f>
        <v>#REF!</v>
      </c>
      <c r="M32" s="3" t="e">
        <f>((M12*$C$26)+(O12*$D$26))/12</f>
        <v>#REF!</v>
      </c>
      <c r="O32" s="3" t="e">
        <f>((O12*$C$26)+(Q12*$D$26))/12</f>
        <v>#REF!</v>
      </c>
    </row>
    <row r="33" spans="2:15" ht="12.75">
      <c r="B33" t="s">
        <v>70</v>
      </c>
      <c r="C33" t="e">
        <f>+$C$25</f>
        <v>#REF!</v>
      </c>
      <c r="D33" t="e">
        <f>12-C33</f>
        <v>#REF!</v>
      </c>
      <c r="E33" s="3" t="e">
        <f>((E13*$C$26)+(G13*$D$26))/12</f>
        <v>#REF!</v>
      </c>
      <c r="G33" s="3" t="e">
        <f>((G13*$C$26)+(I13*$D$26))/12</f>
        <v>#REF!</v>
      </c>
      <c r="I33" s="3" t="e">
        <f>((I13*$C$26)+(K13*$D$26))/12</f>
        <v>#REF!</v>
      </c>
      <c r="K33" s="3" t="e">
        <f>((K13*$C$26)+(M13*$D$26))/12</f>
        <v>#REF!</v>
      </c>
      <c r="M33" s="3" t="e">
        <f>((M13*$C$26)+(O13*$D$26))/12</f>
        <v>#REF!</v>
      </c>
      <c r="O33" s="3" t="e">
        <f>((O13*$C$26)+(Q13*$D$26))/12</f>
        <v>#REF!</v>
      </c>
    </row>
    <row r="34" spans="11:15" ht="12.75">
      <c r="K34" s="1" t="s">
        <v>2</v>
      </c>
      <c r="M34" s="1" t="s">
        <v>2</v>
      </c>
      <c r="O34" s="1" t="s">
        <v>2</v>
      </c>
    </row>
    <row r="35" spans="2:15" ht="12.75">
      <c r="B35" s="5" t="s">
        <v>71</v>
      </c>
      <c r="K35" s="1" t="s">
        <v>2</v>
      </c>
      <c r="M35" s="1" t="s">
        <v>2</v>
      </c>
      <c r="O35" s="1" t="s">
        <v>2</v>
      </c>
    </row>
    <row r="36" spans="2:15" ht="12.75">
      <c r="B36" t="s">
        <v>68</v>
      </c>
      <c r="C36" t="e">
        <f>+$C$25</f>
        <v>#REF!</v>
      </c>
      <c r="D36" t="e">
        <f>12-C36</f>
        <v>#REF!</v>
      </c>
      <c r="E36" s="3" t="e">
        <f>((E16*$C$26)+(G16*$D$26))/12</f>
        <v>#REF!</v>
      </c>
      <c r="G36" s="3" t="e">
        <f>((G16*$C$26)+(I16*$D$26))/12</f>
        <v>#REF!</v>
      </c>
      <c r="I36" s="3" t="e">
        <f>((I16*$C$26)+(K16*$D$26))/12</f>
        <v>#REF!</v>
      </c>
      <c r="K36" s="3" t="e">
        <f>((K16*$C$26)+(M16*$D$26))/12</f>
        <v>#REF!</v>
      </c>
      <c r="M36" s="3">
        <v>0.26</v>
      </c>
      <c r="O36" s="3">
        <v>0.26</v>
      </c>
    </row>
    <row r="37" spans="2:15" ht="12.75">
      <c r="B37" t="s">
        <v>69</v>
      </c>
      <c r="C37" t="e">
        <f>+$C$25</f>
        <v>#REF!</v>
      </c>
      <c r="D37" t="e">
        <f>12-C37</f>
        <v>#REF!</v>
      </c>
      <c r="E37" s="3" t="e">
        <f>((E17*$C$26)+(G17*$D$26))/12</f>
        <v>#REF!</v>
      </c>
      <c r="G37" s="3" t="e">
        <f>((G17*$C$26)+(I17*$D$26))/12</f>
        <v>#REF!</v>
      </c>
      <c r="I37" s="3" t="e">
        <f>((I17*$C$26)+(K17*$D$26))/12</f>
        <v>#REF!</v>
      </c>
      <c r="K37" s="3" t="e">
        <f>((K17*$C$26)+(M17*$D$26))/12</f>
        <v>#REF!</v>
      </c>
      <c r="M37" s="3">
        <v>0.26</v>
      </c>
      <c r="O37" s="3">
        <v>0.26</v>
      </c>
    </row>
    <row r="38" spans="2:15" ht="12.75">
      <c r="B38" t="s">
        <v>70</v>
      </c>
      <c r="C38" t="e">
        <f>+$C$25</f>
        <v>#REF!</v>
      </c>
      <c r="D38" t="e">
        <f>12-C38</f>
        <v>#REF!</v>
      </c>
      <c r="E38" s="3" t="e">
        <f>((E18*$C$26)+(G18*$D$26))/12</f>
        <v>#REF!</v>
      </c>
      <c r="G38" s="3" t="e">
        <f>((G18*$C$26)+(I18*$D$26))/12</f>
        <v>#REF!</v>
      </c>
      <c r="I38" s="3" t="e">
        <f>((I18*$C$26)+(K18*$D$26))/12</f>
        <v>#REF!</v>
      </c>
      <c r="K38" s="3" t="e">
        <f>((K18*$C$26)+(M18*$D$26))/12</f>
        <v>#REF!</v>
      </c>
      <c r="M38" s="3">
        <v>0.26</v>
      </c>
      <c r="O38" s="3">
        <v>0.26</v>
      </c>
    </row>
  </sheetData>
  <sheetProtection/>
  <printOptions horizontalCentered="1"/>
  <pageMargins left="0.25" right="0.25" top="0.5" bottom="0.25" header="0.25" footer="0"/>
  <pageSetup horizontalDpi="300" verticalDpi="300"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B1:S73"/>
  <sheetViews>
    <sheetView tabSelected="1" zoomScale="75" zoomScaleNormal="75" zoomScalePageLayoutView="0" workbookViewId="0" topLeftCell="A1">
      <pane xSplit="3" ySplit="7" topLeftCell="D8" activePane="bottomRight" state="frozen"/>
      <selection pane="topLeft" activeCell="L56" sqref="L56"/>
      <selection pane="topRight" activeCell="L56" sqref="L56"/>
      <selection pane="bottomLeft" activeCell="L56" sqref="L56"/>
      <selection pane="bottomRight" activeCell="C9" sqref="C9:C14"/>
    </sheetView>
  </sheetViews>
  <sheetFormatPr defaultColWidth="9.33203125" defaultRowHeight="12" customHeight="1"/>
  <cols>
    <col min="1" max="1" width="12" style="16" customWidth="1"/>
    <col min="2" max="2" width="2.5" style="10" customWidth="1"/>
    <col min="3" max="3" width="23.83203125" style="16" customWidth="1"/>
    <col min="4" max="5" width="12.83203125" style="155" customWidth="1"/>
    <col min="6" max="6" width="10.5" style="153" customWidth="1"/>
    <col min="7" max="7" width="12.16015625" style="153" bestFit="1" customWidth="1"/>
    <col min="8" max="8" width="12.16015625" style="153" customWidth="1"/>
    <col min="9" max="9" width="9.5" style="13" bestFit="1" customWidth="1"/>
    <col min="10" max="10" width="14.5" style="14" customWidth="1"/>
    <col min="11" max="11" width="9.66015625" style="14" bestFit="1" customWidth="1"/>
    <col min="12" max="13" width="12.33203125" style="14" customWidth="1"/>
    <col min="14" max="14" width="12.83203125" style="14" customWidth="1"/>
    <col min="15" max="15" width="12.16015625" style="14" customWidth="1"/>
    <col min="16" max="17" width="12.83203125" style="154" customWidth="1"/>
    <col min="18" max="18" width="12.83203125" style="155" customWidth="1"/>
    <col min="19" max="16384" width="9.33203125" style="16" customWidth="1"/>
  </cols>
  <sheetData>
    <row r="1" spans="2:18" s="31" customFormat="1" ht="12" customHeight="1">
      <c r="B1" s="10"/>
      <c r="D1" s="176"/>
      <c r="E1" s="176"/>
      <c r="F1" s="273"/>
      <c r="G1" s="273"/>
      <c r="H1" s="273"/>
      <c r="I1" s="274"/>
      <c r="J1" s="275"/>
      <c r="K1" s="275"/>
      <c r="L1" s="275"/>
      <c r="M1" s="275"/>
      <c r="N1" s="275"/>
      <c r="O1" s="275"/>
      <c r="P1" s="174"/>
      <c r="Q1" s="174"/>
      <c r="R1" s="176"/>
    </row>
    <row r="3" spans="3:11" ht="12" customHeight="1">
      <c r="C3" s="61" t="s">
        <v>10</v>
      </c>
      <c r="D3" s="11">
        <f>SUM(Rates!E2)</f>
        <v>42917</v>
      </c>
      <c r="E3" s="11"/>
      <c r="F3" s="180" t="s">
        <v>11</v>
      </c>
      <c r="G3" s="66">
        <f>D3+364</f>
        <v>43281</v>
      </c>
      <c r="H3" s="66"/>
      <c r="I3" s="12"/>
      <c r="J3" s="13"/>
      <c r="K3" s="13"/>
    </row>
    <row r="4" spans="3:11" ht="12" customHeight="1">
      <c r="C4" s="61"/>
      <c r="D4" s="215"/>
      <c r="E4" s="215"/>
      <c r="F4" s="180"/>
      <c r="G4" s="216"/>
      <c r="H4" s="216"/>
      <c r="I4" s="12"/>
      <c r="J4" s="13"/>
      <c r="K4" s="13"/>
    </row>
    <row r="5" spans="3:18" ht="12" customHeight="1">
      <c r="C5" s="17"/>
      <c r="D5" s="151"/>
      <c r="E5" s="151"/>
      <c r="F5" s="168"/>
      <c r="G5" s="168"/>
      <c r="H5" s="168"/>
      <c r="I5" s="17"/>
      <c r="J5" s="17"/>
      <c r="K5" s="17"/>
      <c r="L5" s="17" t="s">
        <v>2</v>
      </c>
      <c r="M5" s="17"/>
      <c r="N5" s="17"/>
      <c r="O5" s="17"/>
      <c r="P5" s="156" t="s">
        <v>12</v>
      </c>
      <c r="Q5" s="157"/>
      <c r="R5" s="158"/>
    </row>
    <row r="6" spans="3:18" ht="12" customHeight="1">
      <c r="C6" s="17"/>
      <c r="D6" s="163" t="s">
        <v>3</v>
      </c>
      <c r="E6" s="290" t="s">
        <v>173</v>
      </c>
      <c r="F6" s="180" t="s">
        <v>168</v>
      </c>
      <c r="G6" s="180" t="s">
        <v>169</v>
      </c>
      <c r="H6" s="180" t="s">
        <v>174</v>
      </c>
      <c r="I6" s="19" t="s">
        <v>13</v>
      </c>
      <c r="J6" s="20" t="s">
        <v>14</v>
      </c>
      <c r="K6" s="20"/>
      <c r="L6" s="21" t="s">
        <v>9</v>
      </c>
      <c r="M6" s="21"/>
      <c r="N6" s="21"/>
      <c r="O6" s="21"/>
      <c r="P6" s="160" t="s">
        <v>5</v>
      </c>
      <c r="Q6" s="161" t="s">
        <v>16</v>
      </c>
      <c r="R6" s="162" t="s">
        <v>17</v>
      </c>
    </row>
    <row r="7" spans="2:18" ht="12" customHeight="1">
      <c r="B7" s="22" t="s">
        <v>18</v>
      </c>
      <c r="C7" s="17" t="s">
        <v>19</v>
      </c>
      <c r="D7" s="214" t="s">
        <v>19</v>
      </c>
      <c r="E7" s="165" t="s">
        <v>20</v>
      </c>
      <c r="F7" s="165" t="s">
        <v>20</v>
      </c>
      <c r="G7" s="165" t="s">
        <v>20</v>
      </c>
      <c r="H7" s="165" t="s">
        <v>21</v>
      </c>
      <c r="I7" s="24" t="s">
        <v>21</v>
      </c>
      <c r="J7" s="24" t="s">
        <v>21</v>
      </c>
      <c r="K7" s="23" t="s">
        <v>175</v>
      </c>
      <c r="L7" s="25" t="s">
        <v>6</v>
      </c>
      <c r="M7" s="25" t="s">
        <v>7</v>
      </c>
      <c r="N7" s="25"/>
      <c r="O7" s="25"/>
      <c r="P7" s="166" t="s">
        <v>22</v>
      </c>
      <c r="Q7" s="167" t="s">
        <v>23</v>
      </c>
      <c r="R7" s="219" t="s">
        <v>24</v>
      </c>
    </row>
    <row r="8" spans="3:18" ht="12" customHeight="1">
      <c r="C8" s="26" t="s">
        <v>25</v>
      </c>
      <c r="D8" s="168"/>
      <c r="E8" s="168"/>
      <c r="F8" s="168"/>
      <c r="G8" s="165"/>
      <c r="H8" s="165"/>
      <c r="I8" s="63"/>
      <c r="J8" s="63"/>
      <c r="K8" s="63"/>
      <c r="L8" s="63"/>
      <c r="M8" s="63"/>
      <c r="N8" s="63"/>
      <c r="O8" s="63"/>
      <c r="P8" s="186"/>
      <c r="Q8" s="186"/>
      <c r="R8" s="186"/>
    </row>
    <row r="9" spans="3:18" ht="12" customHeight="1">
      <c r="C9" s="296" t="s">
        <v>121</v>
      </c>
      <c r="D9" s="170">
        <v>0</v>
      </c>
      <c r="E9" s="154">
        <f aca="true" t="shared" si="0" ref="E9:E14">D9/(52*40)</f>
        <v>0</v>
      </c>
      <c r="F9" s="154">
        <f aca="true" t="shared" si="1" ref="F9:F14">D9/(32*40)</f>
        <v>0</v>
      </c>
      <c r="G9" s="154">
        <f aca="true" t="shared" si="2" ref="G9:G14">D9/(32*40)</f>
        <v>0</v>
      </c>
      <c r="H9" s="204">
        <v>0</v>
      </c>
      <c r="I9" s="204">
        <v>0</v>
      </c>
      <c r="J9" s="204">
        <v>0</v>
      </c>
      <c r="K9" s="294">
        <f aca="true" t="shared" si="3" ref="K9:K14">SUM(H9*E9)</f>
        <v>0</v>
      </c>
      <c r="L9" s="75">
        <f aca="true" t="shared" si="4" ref="L9:L14">I9*F9</f>
        <v>0</v>
      </c>
      <c r="M9" s="75">
        <f aca="true" t="shared" si="5" ref="M9:M14">G9*J9</f>
        <v>0</v>
      </c>
      <c r="N9" s="75"/>
      <c r="O9" s="75"/>
      <c r="P9" s="171">
        <f aca="true" t="shared" si="6" ref="P9:P14">SUM(K9:M9)</f>
        <v>0</v>
      </c>
      <c r="Q9" s="171">
        <v>0</v>
      </c>
      <c r="R9" s="171">
        <v>0</v>
      </c>
    </row>
    <row r="10" spans="3:18" ht="12" customHeight="1">
      <c r="C10" s="296" t="s">
        <v>121</v>
      </c>
      <c r="D10" s="170">
        <v>0</v>
      </c>
      <c r="E10" s="154">
        <f t="shared" si="0"/>
        <v>0</v>
      </c>
      <c r="F10" s="154">
        <f t="shared" si="1"/>
        <v>0</v>
      </c>
      <c r="G10" s="154">
        <f t="shared" si="2"/>
        <v>0</v>
      </c>
      <c r="H10" s="204">
        <v>0</v>
      </c>
      <c r="I10" s="204">
        <v>0</v>
      </c>
      <c r="J10" s="204">
        <v>0</v>
      </c>
      <c r="K10" s="294">
        <f t="shared" si="3"/>
        <v>0</v>
      </c>
      <c r="L10" s="75">
        <f t="shared" si="4"/>
        <v>0</v>
      </c>
      <c r="M10" s="75">
        <f t="shared" si="5"/>
        <v>0</v>
      </c>
      <c r="N10" s="75"/>
      <c r="O10" s="75"/>
      <c r="P10" s="171">
        <f t="shared" si="6"/>
        <v>0</v>
      </c>
      <c r="Q10" s="169">
        <v>0</v>
      </c>
      <c r="R10" s="169">
        <v>0</v>
      </c>
    </row>
    <row r="11" spans="3:18" ht="12" customHeight="1">
      <c r="C11" s="296" t="s">
        <v>121</v>
      </c>
      <c r="D11" s="170">
        <v>0</v>
      </c>
      <c r="E11" s="154">
        <f t="shared" si="0"/>
        <v>0</v>
      </c>
      <c r="F11" s="154">
        <f t="shared" si="1"/>
        <v>0</v>
      </c>
      <c r="G11" s="154">
        <f t="shared" si="2"/>
        <v>0</v>
      </c>
      <c r="H11" s="205">
        <v>0</v>
      </c>
      <c r="I11" s="205">
        <v>0</v>
      </c>
      <c r="J11" s="205">
        <v>0</v>
      </c>
      <c r="K11" s="294">
        <f t="shared" si="3"/>
        <v>0</v>
      </c>
      <c r="L11" s="75">
        <f t="shared" si="4"/>
        <v>0</v>
      </c>
      <c r="M11" s="75">
        <f t="shared" si="5"/>
        <v>0</v>
      </c>
      <c r="N11" s="75"/>
      <c r="O11" s="75"/>
      <c r="P11" s="171">
        <f t="shared" si="6"/>
        <v>0</v>
      </c>
      <c r="Q11" s="169">
        <v>0</v>
      </c>
      <c r="R11" s="169">
        <v>0</v>
      </c>
    </row>
    <row r="12" spans="3:18" ht="12" customHeight="1">
      <c r="C12" s="296" t="s">
        <v>121</v>
      </c>
      <c r="D12" s="170">
        <v>0</v>
      </c>
      <c r="E12" s="154">
        <f t="shared" si="0"/>
        <v>0</v>
      </c>
      <c r="F12" s="154">
        <f t="shared" si="1"/>
        <v>0</v>
      </c>
      <c r="G12" s="154">
        <f t="shared" si="2"/>
        <v>0</v>
      </c>
      <c r="H12" s="204">
        <v>0</v>
      </c>
      <c r="I12" s="204">
        <v>0</v>
      </c>
      <c r="J12" s="204">
        <v>0</v>
      </c>
      <c r="K12" s="294">
        <f t="shared" si="3"/>
        <v>0</v>
      </c>
      <c r="L12" s="75">
        <f t="shared" si="4"/>
        <v>0</v>
      </c>
      <c r="M12" s="75">
        <f t="shared" si="5"/>
        <v>0</v>
      </c>
      <c r="N12" s="75"/>
      <c r="O12" s="75"/>
      <c r="P12" s="171">
        <f t="shared" si="6"/>
        <v>0</v>
      </c>
      <c r="Q12" s="169">
        <v>0</v>
      </c>
      <c r="R12" s="169">
        <v>0</v>
      </c>
    </row>
    <row r="13" spans="3:18" ht="12" customHeight="1">
      <c r="C13" s="296" t="s">
        <v>121</v>
      </c>
      <c r="D13" s="170">
        <v>0</v>
      </c>
      <c r="E13" s="154">
        <f t="shared" si="0"/>
        <v>0</v>
      </c>
      <c r="F13" s="154">
        <f t="shared" si="1"/>
        <v>0</v>
      </c>
      <c r="G13" s="154">
        <f t="shared" si="2"/>
        <v>0</v>
      </c>
      <c r="H13" s="204">
        <v>0</v>
      </c>
      <c r="I13" s="204">
        <v>0</v>
      </c>
      <c r="J13" s="204">
        <v>0</v>
      </c>
      <c r="K13" s="294">
        <f t="shared" si="3"/>
        <v>0</v>
      </c>
      <c r="L13" s="75">
        <f t="shared" si="4"/>
        <v>0</v>
      </c>
      <c r="M13" s="75">
        <f t="shared" si="5"/>
        <v>0</v>
      </c>
      <c r="N13" s="75"/>
      <c r="O13" s="75"/>
      <c r="P13" s="171">
        <f t="shared" si="6"/>
        <v>0</v>
      </c>
      <c r="Q13" s="169">
        <v>0</v>
      </c>
      <c r="R13" s="169">
        <v>0</v>
      </c>
    </row>
    <row r="14" spans="3:18" ht="12" customHeight="1">
      <c r="C14" s="296" t="s">
        <v>121</v>
      </c>
      <c r="D14" s="170">
        <v>0</v>
      </c>
      <c r="E14" s="154">
        <f t="shared" si="0"/>
        <v>0</v>
      </c>
      <c r="F14" s="154">
        <f t="shared" si="1"/>
        <v>0</v>
      </c>
      <c r="G14" s="154">
        <f t="shared" si="2"/>
        <v>0</v>
      </c>
      <c r="H14" s="204">
        <v>0</v>
      </c>
      <c r="I14" s="204">
        <v>0</v>
      </c>
      <c r="J14" s="204">
        <v>0</v>
      </c>
      <c r="K14" s="294">
        <f t="shared" si="3"/>
        <v>0</v>
      </c>
      <c r="L14" s="75">
        <f t="shared" si="4"/>
        <v>0</v>
      </c>
      <c r="M14" s="75">
        <f t="shared" si="5"/>
        <v>0</v>
      </c>
      <c r="N14" s="75"/>
      <c r="O14" s="75"/>
      <c r="P14" s="171">
        <f t="shared" si="6"/>
        <v>0</v>
      </c>
      <c r="Q14" s="172">
        <v>0</v>
      </c>
      <c r="R14" s="172">
        <v>0</v>
      </c>
    </row>
    <row r="15" spans="2:18" s="31" customFormat="1" ht="12" customHeight="1">
      <c r="B15" s="10"/>
      <c r="C15" s="133"/>
      <c r="D15" s="173"/>
      <c r="E15" s="173"/>
      <c r="F15" s="222" t="s">
        <v>26</v>
      </c>
      <c r="G15" s="174"/>
      <c r="H15" s="174"/>
      <c r="I15" s="134"/>
      <c r="J15" s="134"/>
      <c r="K15" s="134"/>
      <c r="L15" s="283">
        <f>SUM(L9:L14)</f>
        <v>0</v>
      </c>
      <c r="M15" s="127">
        <f aca="true" t="shared" si="7" ref="M15:R15">SUM(M9:M14)</f>
        <v>0</v>
      </c>
      <c r="N15" s="127"/>
      <c r="O15" s="142"/>
      <c r="P15" s="220">
        <f t="shared" si="7"/>
        <v>0</v>
      </c>
      <c r="Q15" s="220">
        <f t="shared" si="7"/>
        <v>0</v>
      </c>
      <c r="R15" s="220">
        <f t="shared" si="7"/>
        <v>0</v>
      </c>
    </row>
    <row r="16" spans="3:18" ht="12" customHeight="1">
      <c r="C16" s="6"/>
      <c r="D16" s="154"/>
      <c r="E16" s="154"/>
      <c r="F16" s="154"/>
      <c r="G16" s="154"/>
      <c r="H16" s="154"/>
      <c r="I16" s="28"/>
      <c r="J16" s="29"/>
      <c r="K16" s="29"/>
      <c r="L16" s="30"/>
      <c r="M16" s="30"/>
      <c r="N16" s="30"/>
      <c r="O16" s="30"/>
      <c r="P16" s="177"/>
      <c r="Q16" s="179"/>
      <c r="R16" s="179"/>
    </row>
    <row r="17" spans="2:18" ht="12" customHeight="1">
      <c r="B17" s="10" t="s">
        <v>27</v>
      </c>
      <c r="C17" s="31" t="s">
        <v>28</v>
      </c>
      <c r="D17" s="159"/>
      <c r="E17" s="159"/>
      <c r="F17" s="180"/>
      <c r="G17" s="180"/>
      <c r="H17" s="180"/>
      <c r="I17" s="64"/>
      <c r="J17" s="64"/>
      <c r="K17" s="64"/>
      <c r="L17" s="31"/>
      <c r="M17" s="18"/>
      <c r="N17" s="21"/>
      <c r="O17" s="21"/>
      <c r="P17" s="178"/>
      <c r="Q17" s="179"/>
      <c r="R17" s="179"/>
    </row>
    <row r="18" spans="3:18" ht="12" customHeight="1">
      <c r="C18" s="26" t="s">
        <v>34</v>
      </c>
      <c r="D18" s="164"/>
      <c r="E18" s="164"/>
      <c r="F18" s="165"/>
      <c r="G18" s="165"/>
      <c r="H18" s="165"/>
      <c r="I18" s="64"/>
      <c r="J18" s="64"/>
      <c r="K18" s="64"/>
      <c r="L18" s="23"/>
      <c r="M18" s="23"/>
      <c r="N18" s="25"/>
      <c r="O18" s="25"/>
      <c r="P18" s="181"/>
      <c r="Q18" s="182"/>
      <c r="R18" s="182"/>
    </row>
    <row r="19" spans="3:18" ht="12" customHeight="1">
      <c r="C19" s="34" t="s">
        <v>121</v>
      </c>
      <c r="D19" s="170">
        <v>0</v>
      </c>
      <c r="E19" s="154">
        <f>D19/(52*40)</f>
        <v>0</v>
      </c>
      <c r="F19" s="154"/>
      <c r="G19" s="154"/>
      <c r="H19" s="204">
        <v>0</v>
      </c>
      <c r="I19" s="9"/>
      <c r="J19" s="9"/>
      <c r="K19" s="9"/>
      <c r="L19" s="8"/>
      <c r="M19" s="8"/>
      <c r="N19" s="8"/>
      <c r="O19" s="8"/>
      <c r="P19" s="171">
        <f>H19*E19</f>
        <v>0</v>
      </c>
      <c r="Q19" s="169">
        <v>0</v>
      </c>
      <c r="R19" s="169">
        <v>0</v>
      </c>
    </row>
    <row r="20" spans="3:18" ht="12" customHeight="1">
      <c r="C20" s="34" t="s">
        <v>121</v>
      </c>
      <c r="D20" s="170">
        <v>0</v>
      </c>
      <c r="E20" s="154">
        <f>D20/(52*40)</f>
        <v>0</v>
      </c>
      <c r="F20" s="154"/>
      <c r="G20" s="154"/>
      <c r="H20" s="204">
        <v>0</v>
      </c>
      <c r="I20" s="9"/>
      <c r="J20" s="9"/>
      <c r="K20" s="9"/>
      <c r="L20" s="8"/>
      <c r="M20" s="8"/>
      <c r="N20" s="8"/>
      <c r="O20" s="8"/>
      <c r="P20" s="171">
        <f>H20*E20</f>
        <v>0</v>
      </c>
      <c r="Q20" s="169">
        <v>0</v>
      </c>
      <c r="R20" s="169">
        <v>0</v>
      </c>
    </row>
    <row r="21" spans="3:18" ht="12" customHeight="1">
      <c r="C21" s="34" t="s">
        <v>121</v>
      </c>
      <c r="D21" s="170">
        <v>0</v>
      </c>
      <c r="E21" s="154">
        <f>D21/(52*40)</f>
        <v>0</v>
      </c>
      <c r="F21" s="154"/>
      <c r="G21" s="154"/>
      <c r="H21" s="204">
        <v>0</v>
      </c>
      <c r="I21" s="9"/>
      <c r="J21" s="9"/>
      <c r="K21" s="9"/>
      <c r="L21" s="8"/>
      <c r="M21" s="8"/>
      <c r="N21" s="8"/>
      <c r="O21" s="8"/>
      <c r="P21" s="171">
        <f>H21*E21</f>
        <v>0</v>
      </c>
      <c r="Q21" s="169">
        <v>0</v>
      </c>
      <c r="R21" s="169">
        <v>0</v>
      </c>
    </row>
    <row r="22" spans="3:18" ht="12" customHeight="1">
      <c r="C22" s="285" t="s">
        <v>170</v>
      </c>
      <c r="D22" s="159"/>
      <c r="E22" s="159"/>
      <c r="F22" s="154"/>
      <c r="G22" s="152"/>
      <c r="H22" s="204"/>
      <c r="I22" s="20"/>
      <c r="J22" s="20"/>
      <c r="K22" s="20"/>
      <c r="L22" s="62"/>
      <c r="M22" s="62"/>
      <c r="N22" s="62"/>
      <c r="O22" s="62"/>
      <c r="P22" s="284">
        <f>SUM(P19:P21)</f>
        <v>0</v>
      </c>
      <c r="Q22" s="284">
        <f>SUM(Q19:Q21)</f>
        <v>0</v>
      </c>
      <c r="R22" s="284">
        <f>SUM(R19:R21)</f>
        <v>0</v>
      </c>
    </row>
    <row r="23" spans="3:18" ht="12" customHeight="1">
      <c r="C23" s="213" t="s">
        <v>48</v>
      </c>
      <c r="D23" s="164"/>
      <c r="E23" s="164"/>
      <c r="F23" s="155"/>
      <c r="G23" s="165"/>
      <c r="H23" s="204"/>
      <c r="I23" s="33"/>
      <c r="J23" s="33"/>
      <c r="K23" s="33"/>
      <c r="L23" s="23"/>
      <c r="M23" s="23"/>
      <c r="N23" s="23"/>
      <c r="O23" s="23"/>
      <c r="P23" s="171"/>
      <c r="Q23" s="169"/>
      <c r="R23" s="169"/>
    </row>
    <row r="24" spans="3:18" ht="12" customHeight="1">
      <c r="C24" s="34" t="s">
        <v>121</v>
      </c>
      <c r="D24" s="170">
        <v>0</v>
      </c>
      <c r="E24" s="154">
        <f>D24/(52*40)</f>
        <v>0</v>
      </c>
      <c r="F24" s="154"/>
      <c r="G24" s="154"/>
      <c r="H24" s="204">
        <v>0</v>
      </c>
      <c r="I24" s="9"/>
      <c r="J24" s="9"/>
      <c r="K24" s="9"/>
      <c r="L24" s="8"/>
      <c r="M24" s="8"/>
      <c r="N24" s="8"/>
      <c r="O24" s="8"/>
      <c r="P24" s="171">
        <f>H24*E24</f>
        <v>0</v>
      </c>
      <c r="Q24" s="169">
        <v>0</v>
      </c>
      <c r="R24" s="169">
        <v>0</v>
      </c>
    </row>
    <row r="25" spans="3:18" ht="12" customHeight="1">
      <c r="C25" s="34" t="s">
        <v>121</v>
      </c>
      <c r="D25" s="170">
        <v>0</v>
      </c>
      <c r="E25" s="154">
        <f>D25/(52*40)</f>
        <v>0</v>
      </c>
      <c r="F25" s="154"/>
      <c r="G25" s="154"/>
      <c r="H25" s="204">
        <v>0</v>
      </c>
      <c r="I25" s="9"/>
      <c r="J25" s="9"/>
      <c r="K25" s="9"/>
      <c r="L25" s="8"/>
      <c r="M25" s="8"/>
      <c r="N25" s="8"/>
      <c r="O25" s="8"/>
      <c r="P25" s="171">
        <f>H25*E25</f>
        <v>0</v>
      </c>
      <c r="Q25" s="169">
        <v>0</v>
      </c>
      <c r="R25" s="169">
        <v>0</v>
      </c>
    </row>
    <row r="26" spans="3:18" ht="12" customHeight="1">
      <c r="C26" s="34" t="s">
        <v>121</v>
      </c>
      <c r="D26" s="170">
        <v>0</v>
      </c>
      <c r="E26" s="154">
        <f>D26/(52*40)</f>
        <v>0</v>
      </c>
      <c r="F26" s="154"/>
      <c r="G26" s="154"/>
      <c r="H26" s="204">
        <v>0</v>
      </c>
      <c r="I26" s="9"/>
      <c r="J26" s="9"/>
      <c r="K26" s="9"/>
      <c r="L26" s="8"/>
      <c r="M26" s="8"/>
      <c r="N26" s="8"/>
      <c r="O26" s="8"/>
      <c r="P26" s="171">
        <f>H26*E26</f>
        <v>0</v>
      </c>
      <c r="Q26" s="169">
        <v>0</v>
      </c>
      <c r="R26" s="169">
        <v>0</v>
      </c>
    </row>
    <row r="27" spans="3:18" ht="12" customHeight="1">
      <c r="C27" s="285" t="s">
        <v>171</v>
      </c>
      <c r="D27" s="170"/>
      <c r="E27" s="170"/>
      <c r="F27" s="154"/>
      <c r="G27" s="170"/>
      <c r="H27" s="204"/>
      <c r="I27" s="20"/>
      <c r="J27" s="20"/>
      <c r="K27" s="20"/>
      <c r="L27" s="62"/>
      <c r="M27" s="62"/>
      <c r="N27" s="62"/>
      <c r="O27" s="62"/>
      <c r="P27" s="284">
        <f>SUM(P24:P26)</f>
        <v>0</v>
      </c>
      <c r="Q27" s="284">
        <f>SUM(Q24:Q26)</f>
        <v>0</v>
      </c>
      <c r="R27" s="284">
        <f>SUM(R24:R26)</f>
        <v>0</v>
      </c>
    </row>
    <row r="28" spans="3:18" ht="12" customHeight="1">
      <c r="C28" s="32" t="s">
        <v>29</v>
      </c>
      <c r="D28" s="154"/>
      <c r="E28" s="154"/>
      <c r="F28" s="155"/>
      <c r="G28" s="155"/>
      <c r="H28" s="204"/>
      <c r="I28" s="33"/>
      <c r="J28" s="33"/>
      <c r="K28" s="33"/>
      <c r="L28" s="23"/>
      <c r="M28" s="23"/>
      <c r="N28" s="23"/>
      <c r="O28" s="23"/>
      <c r="P28" s="171"/>
      <c r="Q28" s="169"/>
      <c r="R28" s="169"/>
    </row>
    <row r="29" spans="3:18" ht="12" customHeight="1">
      <c r="C29" s="34" t="s">
        <v>29</v>
      </c>
      <c r="D29" s="183">
        <v>0</v>
      </c>
      <c r="E29" s="154">
        <f>D29/(52*40)</f>
        <v>0</v>
      </c>
      <c r="F29" s="154"/>
      <c r="G29" s="154"/>
      <c r="H29" s="204">
        <v>0</v>
      </c>
      <c r="I29" s="206"/>
      <c r="J29" s="206"/>
      <c r="K29" s="206"/>
      <c r="L29" s="154"/>
      <c r="M29" s="154"/>
      <c r="N29" s="154"/>
      <c r="O29" s="154"/>
      <c r="P29" s="171">
        <f>H29*E29</f>
        <v>0</v>
      </c>
      <c r="Q29" s="171">
        <v>0</v>
      </c>
      <c r="R29" s="169">
        <v>0</v>
      </c>
    </row>
    <row r="30" spans="3:18" ht="12" customHeight="1">
      <c r="C30" s="34" t="s">
        <v>29</v>
      </c>
      <c r="D30" s="183">
        <v>0</v>
      </c>
      <c r="E30" s="154">
        <f>D30/(52*40)</f>
        <v>0</v>
      </c>
      <c r="F30" s="154"/>
      <c r="G30" s="154"/>
      <c r="H30" s="204">
        <v>0</v>
      </c>
      <c r="I30" s="206"/>
      <c r="J30" s="206"/>
      <c r="K30" s="206"/>
      <c r="L30" s="154"/>
      <c r="M30" s="154"/>
      <c r="N30" s="154"/>
      <c r="O30" s="154"/>
      <c r="P30" s="171">
        <f>H30*E30</f>
        <v>0</v>
      </c>
      <c r="Q30" s="171">
        <v>0</v>
      </c>
      <c r="R30" s="169">
        <v>0</v>
      </c>
    </row>
    <row r="31" spans="3:18" ht="12" customHeight="1">
      <c r="C31" s="34" t="s">
        <v>29</v>
      </c>
      <c r="D31" s="183">
        <v>0</v>
      </c>
      <c r="E31" s="154">
        <f>D31/(52*40)</f>
        <v>0</v>
      </c>
      <c r="F31" s="154"/>
      <c r="G31" s="154"/>
      <c r="H31" s="204">
        <v>0</v>
      </c>
      <c r="I31" s="206"/>
      <c r="J31" s="206"/>
      <c r="K31" s="206"/>
      <c r="L31" s="8"/>
      <c r="M31" s="8"/>
      <c r="N31" s="8"/>
      <c r="O31" s="8"/>
      <c r="P31" s="171">
        <f>H31*E31</f>
        <v>0</v>
      </c>
      <c r="Q31" s="171">
        <v>0</v>
      </c>
      <c r="R31" s="169">
        <v>0</v>
      </c>
    </row>
    <row r="32" spans="3:18" ht="12" customHeight="1">
      <c r="C32" s="285" t="s">
        <v>172</v>
      </c>
      <c r="D32" s="183"/>
      <c r="E32" s="183"/>
      <c r="F32" s="154"/>
      <c r="G32" s="154"/>
      <c r="H32" s="154"/>
      <c r="I32" s="206"/>
      <c r="J32" s="206"/>
      <c r="K32" s="206"/>
      <c r="L32" s="8"/>
      <c r="M32" s="8"/>
      <c r="N32" s="8"/>
      <c r="O32" s="8"/>
      <c r="P32" s="284">
        <f>SUM(P29:P31)</f>
        <v>0</v>
      </c>
      <c r="Q32" s="284">
        <f>SUM(Q29:Q31)</f>
        <v>0</v>
      </c>
      <c r="R32" s="284">
        <f>SUM(R29:R31)</f>
        <v>0</v>
      </c>
    </row>
    <row r="33" spans="2:18" s="31" customFormat="1" ht="12" customHeight="1">
      <c r="B33" s="10"/>
      <c r="D33" s="174"/>
      <c r="E33" s="174"/>
      <c r="F33" s="235" t="s">
        <v>30</v>
      </c>
      <c r="G33" s="176"/>
      <c r="H33" s="176"/>
      <c r="I33" s="35"/>
      <c r="J33" s="136"/>
      <c r="K33" s="136"/>
      <c r="L33" s="137">
        <f>L15</f>
        <v>0</v>
      </c>
      <c r="M33" s="138">
        <f>M15</f>
        <v>0</v>
      </c>
      <c r="N33" s="138">
        <f>N15</f>
        <v>0</v>
      </c>
      <c r="O33" s="138">
        <f>O15</f>
        <v>0</v>
      </c>
      <c r="P33" s="175">
        <f>SUM(P15+P22+P27+P32)</f>
        <v>0</v>
      </c>
      <c r="Q33" s="175">
        <f>SUM(Q15+Q22+Q27+Q32)</f>
        <v>0</v>
      </c>
      <c r="R33" s="175">
        <f>SUM(R15+R22+R27+R32)</f>
        <v>0</v>
      </c>
    </row>
    <row r="34" spans="3:18" ht="12" customHeight="1">
      <c r="C34" s="31"/>
      <c r="D34" s="174"/>
      <c r="E34" s="174"/>
      <c r="F34" s="176"/>
      <c r="G34" s="176"/>
      <c r="H34" s="176"/>
      <c r="I34" s="35"/>
      <c r="J34" s="64"/>
      <c r="K34" s="64"/>
      <c r="L34" s="67"/>
      <c r="M34" s="68"/>
      <c r="N34" s="68"/>
      <c r="O34" s="69"/>
      <c r="P34" s="178"/>
      <c r="Q34" s="179"/>
      <c r="R34" s="179"/>
    </row>
    <row r="35" spans="2:18" ht="12" customHeight="1">
      <c r="B35" s="10" t="s">
        <v>31</v>
      </c>
      <c r="C35" s="31" t="s">
        <v>4</v>
      </c>
      <c r="D35" s="174"/>
      <c r="E35" s="174"/>
      <c r="F35" s="184" t="s">
        <v>32</v>
      </c>
      <c r="G35" s="185"/>
      <c r="H35" s="185"/>
      <c r="I35" s="149"/>
      <c r="J35" s="35"/>
      <c r="K35" s="35"/>
      <c r="L35" s="65"/>
      <c r="M35" s="65"/>
      <c r="N35" s="65"/>
      <c r="O35" s="65"/>
      <c r="P35" s="178"/>
      <c r="Q35" s="179"/>
      <c r="R35" s="179"/>
    </row>
    <row r="36" spans="3:18" ht="12" customHeight="1">
      <c r="C36" s="31"/>
      <c r="D36" s="174"/>
      <c r="E36" s="174"/>
      <c r="F36" s="184" t="s">
        <v>33</v>
      </c>
      <c r="G36" s="184"/>
      <c r="H36" s="184"/>
      <c r="I36" s="150"/>
      <c r="J36" s="35"/>
      <c r="K36" s="35"/>
      <c r="L36" s="65"/>
      <c r="M36" s="65"/>
      <c r="N36" s="65"/>
      <c r="O36" s="65"/>
      <c r="P36" s="181"/>
      <c r="Q36" s="182"/>
      <c r="R36" s="179"/>
    </row>
    <row r="37" spans="3:18" ht="12" customHeight="1">
      <c r="C37" s="16" t="s">
        <v>101</v>
      </c>
      <c r="D37" s="154"/>
      <c r="E37" s="154"/>
      <c r="F37" s="60">
        <f>SUM(Rates!E36)</f>
        <v>0.282</v>
      </c>
      <c r="G37" s="60"/>
      <c r="H37" s="60"/>
      <c r="I37" s="60"/>
      <c r="J37" s="36"/>
      <c r="K37" s="80">
        <f aca="true" t="shared" si="8" ref="K37:M39">K9*$F$37</f>
        <v>0</v>
      </c>
      <c r="L37" s="80">
        <f t="shared" si="8"/>
        <v>0</v>
      </c>
      <c r="M37" s="80">
        <f t="shared" si="8"/>
        <v>0</v>
      </c>
      <c r="N37" s="80"/>
      <c r="O37" s="80"/>
      <c r="P37" s="246">
        <f>SUM(K37:O37)</f>
        <v>0</v>
      </c>
      <c r="Q37" s="246">
        <f>Q9*$F$37</f>
        <v>0</v>
      </c>
      <c r="R37" s="186">
        <v>0</v>
      </c>
    </row>
    <row r="38" spans="3:18" ht="12" customHeight="1">
      <c r="C38" s="16" t="s">
        <v>180</v>
      </c>
      <c r="D38" s="154"/>
      <c r="E38" s="154"/>
      <c r="F38" s="60">
        <f>SUM(Rates!E36)</f>
        <v>0.282</v>
      </c>
      <c r="G38" s="60"/>
      <c r="H38" s="60"/>
      <c r="I38" s="60"/>
      <c r="J38" s="36"/>
      <c r="K38" s="80">
        <f t="shared" si="8"/>
        <v>0</v>
      </c>
      <c r="L38" s="80">
        <f t="shared" si="8"/>
        <v>0</v>
      </c>
      <c r="M38" s="80">
        <f t="shared" si="8"/>
        <v>0</v>
      </c>
      <c r="N38" s="80"/>
      <c r="O38" s="80"/>
      <c r="P38" s="246">
        <f>SUM(K38:O38)</f>
        <v>0</v>
      </c>
      <c r="Q38" s="292">
        <f>Q10*$F$37</f>
        <v>0</v>
      </c>
      <c r="R38" s="169">
        <v>0</v>
      </c>
    </row>
    <row r="39" spans="3:18" ht="12" customHeight="1">
      <c r="C39" s="16" t="s">
        <v>180</v>
      </c>
      <c r="D39" s="154"/>
      <c r="E39" s="154"/>
      <c r="F39" s="60">
        <f>SUM(Rates!E36)</f>
        <v>0.282</v>
      </c>
      <c r="G39" s="60"/>
      <c r="H39" s="60"/>
      <c r="I39" s="60"/>
      <c r="J39" s="36"/>
      <c r="K39" s="80">
        <f t="shared" si="8"/>
        <v>0</v>
      </c>
      <c r="L39" s="80">
        <f t="shared" si="8"/>
        <v>0</v>
      </c>
      <c r="M39" s="80">
        <f t="shared" si="8"/>
        <v>0</v>
      </c>
      <c r="N39" s="80"/>
      <c r="O39" s="80"/>
      <c r="P39" s="246">
        <f>SUM(K39:O39)</f>
        <v>0</v>
      </c>
      <c r="Q39" s="246">
        <f>Q11*$F$37</f>
        <v>0</v>
      </c>
      <c r="R39" s="291">
        <v>0</v>
      </c>
    </row>
    <row r="40" spans="3:18" ht="12" customHeight="1">
      <c r="C40" s="16" t="s">
        <v>34</v>
      </c>
      <c r="D40" s="154"/>
      <c r="E40" s="154"/>
      <c r="F40" s="60">
        <f>SUM(Rates!E37)</f>
        <v>0.337</v>
      </c>
      <c r="G40" s="60"/>
      <c r="H40" s="60"/>
      <c r="I40" s="60"/>
      <c r="J40" s="36"/>
      <c r="K40" s="36"/>
      <c r="L40" s="79"/>
      <c r="M40" s="80"/>
      <c r="N40" s="79"/>
      <c r="O40" s="80"/>
      <c r="P40" s="171">
        <f>SUM(P22*F40)</f>
        <v>0</v>
      </c>
      <c r="Q40" s="169">
        <f>SUM(Q22*F40)</f>
        <v>0</v>
      </c>
      <c r="R40" s="169">
        <v>0</v>
      </c>
    </row>
    <row r="41" spans="3:18" ht="12" customHeight="1">
      <c r="C41" s="16" t="s">
        <v>122</v>
      </c>
      <c r="D41" s="154"/>
      <c r="E41" s="154"/>
      <c r="F41" s="60">
        <f>SUM(Rates!E38)</f>
        <v>0.418</v>
      </c>
      <c r="G41" s="60"/>
      <c r="H41" s="60"/>
      <c r="I41" s="60"/>
      <c r="J41" s="36"/>
      <c r="K41" s="36"/>
      <c r="L41" s="79"/>
      <c r="M41" s="80"/>
      <c r="N41" s="79"/>
      <c r="O41" s="80"/>
      <c r="P41" s="171">
        <f>SUM(P27*F41)</f>
        <v>0</v>
      </c>
      <c r="Q41" s="169">
        <f>SUM(Q27*F41)</f>
        <v>0</v>
      </c>
      <c r="R41" s="169">
        <v>0</v>
      </c>
    </row>
    <row r="42" spans="3:18" ht="12" customHeight="1">
      <c r="C42" s="16" t="s">
        <v>29</v>
      </c>
      <c r="D42" s="154"/>
      <c r="E42" s="154"/>
      <c r="F42" s="60">
        <f>SUM(Rates!E39)</f>
        <v>0.074</v>
      </c>
      <c r="G42" s="60"/>
      <c r="H42" s="60"/>
      <c r="I42" s="60"/>
      <c r="J42" s="36"/>
      <c r="K42" s="36"/>
      <c r="L42" s="80"/>
      <c r="M42" s="80"/>
      <c r="N42" s="80"/>
      <c r="O42" s="80"/>
      <c r="P42" s="171">
        <f>SUM(P32*F42)</f>
        <v>0</v>
      </c>
      <c r="Q42" s="169">
        <f>SUM(Q32*F42)</f>
        <v>0</v>
      </c>
      <c r="R42" s="169">
        <v>0</v>
      </c>
    </row>
    <row r="43" spans="2:18" s="31" customFormat="1" ht="12" customHeight="1">
      <c r="B43" s="10"/>
      <c r="D43" s="174"/>
      <c r="E43" s="174"/>
      <c r="F43" s="223" t="s">
        <v>49</v>
      </c>
      <c r="G43" s="176"/>
      <c r="H43" s="176"/>
      <c r="I43" s="35"/>
      <c r="J43" s="136"/>
      <c r="K43" s="136"/>
      <c r="L43" s="137">
        <f aca="true" t="shared" si="9" ref="L43:R43">SUM(L37:L42)</f>
        <v>0</v>
      </c>
      <c r="M43" s="138">
        <f t="shared" si="9"/>
        <v>0</v>
      </c>
      <c r="N43" s="138">
        <f t="shared" si="9"/>
        <v>0</v>
      </c>
      <c r="O43" s="138">
        <f t="shared" si="9"/>
        <v>0</v>
      </c>
      <c r="P43" s="175">
        <f t="shared" si="9"/>
        <v>0</v>
      </c>
      <c r="Q43" s="175">
        <f t="shared" si="9"/>
        <v>0</v>
      </c>
      <c r="R43" s="175">
        <f t="shared" si="9"/>
        <v>0</v>
      </c>
    </row>
    <row r="44" spans="2:18" s="38" customFormat="1" ht="12" customHeight="1">
      <c r="B44" s="37"/>
      <c r="D44" s="188"/>
      <c r="E44" s="188"/>
      <c r="F44"/>
      <c r="G44" s="187"/>
      <c r="H44" s="187"/>
      <c r="I44" s="39"/>
      <c r="J44" s="39"/>
      <c r="K44" s="39"/>
      <c r="L44" s="70"/>
      <c r="M44" s="70"/>
      <c r="N44" s="70"/>
      <c r="O44" s="70"/>
      <c r="P44" s="221"/>
      <c r="Q44" s="177"/>
      <c r="R44" s="189"/>
    </row>
    <row r="45" spans="2:18" s="41" customFormat="1" ht="12" customHeight="1">
      <c r="B45" s="40"/>
      <c r="D45" s="191"/>
      <c r="E45" s="191"/>
      <c r="F45" s="223" t="s">
        <v>35</v>
      </c>
      <c r="G45" s="190"/>
      <c r="H45" s="190"/>
      <c r="I45" s="42"/>
      <c r="J45" s="136"/>
      <c r="K45" s="136"/>
      <c r="L45" s="137">
        <f aca="true" t="shared" si="10" ref="L45:R45">L33+L43</f>
        <v>0</v>
      </c>
      <c r="M45" s="138">
        <f t="shared" si="10"/>
        <v>0</v>
      </c>
      <c r="N45" s="138">
        <f t="shared" si="10"/>
        <v>0</v>
      </c>
      <c r="O45" s="138">
        <f t="shared" si="10"/>
        <v>0</v>
      </c>
      <c r="P45" s="192">
        <f>P33+P43</f>
        <v>0</v>
      </c>
      <c r="Q45" s="192">
        <f t="shared" si="10"/>
        <v>0</v>
      </c>
      <c r="R45" s="192">
        <f t="shared" si="10"/>
        <v>0</v>
      </c>
    </row>
    <row r="46" spans="2:18" s="38" customFormat="1" ht="12" customHeight="1">
      <c r="B46" s="37"/>
      <c r="D46" s="188"/>
      <c r="E46" s="188"/>
      <c r="F46" s="187"/>
      <c r="G46" s="187"/>
      <c r="H46" s="187"/>
      <c r="I46" s="39"/>
      <c r="J46" s="39"/>
      <c r="K46" s="39"/>
      <c r="L46" s="70"/>
      <c r="M46" s="70"/>
      <c r="N46" s="70"/>
      <c r="O46" s="70"/>
      <c r="P46" s="177"/>
      <c r="Q46" s="189"/>
      <c r="R46" s="189"/>
    </row>
    <row r="47" spans="2:18" s="31" customFormat="1" ht="12" customHeight="1">
      <c r="B47" s="10" t="s">
        <v>36</v>
      </c>
      <c r="C47" s="31" t="s">
        <v>128</v>
      </c>
      <c r="D47" s="174"/>
      <c r="E47" s="174"/>
      <c r="F47" s="190"/>
      <c r="G47" s="151"/>
      <c r="H47" s="151"/>
      <c r="I47" s="43"/>
      <c r="J47" s="44"/>
      <c r="K47" s="44"/>
      <c r="L47" s="71"/>
      <c r="M47" s="71"/>
      <c r="N47" s="71"/>
      <c r="O47" s="71"/>
      <c r="P47" s="192">
        <v>0</v>
      </c>
      <c r="Q47" s="192">
        <v>0</v>
      </c>
      <c r="R47" s="192">
        <v>0</v>
      </c>
    </row>
    <row r="48" spans="2:18" s="31" customFormat="1" ht="12" customHeight="1">
      <c r="B48" s="10"/>
      <c r="D48" s="174"/>
      <c r="E48" s="174"/>
      <c r="F48" s="176"/>
      <c r="G48" s="176"/>
      <c r="H48" s="176"/>
      <c r="I48" s="35"/>
      <c r="J48" s="35"/>
      <c r="K48" s="35"/>
      <c r="L48" s="65"/>
      <c r="M48" s="65"/>
      <c r="N48" s="65"/>
      <c r="O48" s="65"/>
      <c r="P48" s="193" t="s">
        <v>2</v>
      </c>
      <c r="Q48" s="194"/>
      <c r="R48" s="195"/>
    </row>
    <row r="49" spans="2:18" s="47" customFormat="1" ht="12" customHeight="1">
      <c r="B49" s="10" t="s">
        <v>37</v>
      </c>
      <c r="C49" s="46" t="s">
        <v>0</v>
      </c>
      <c r="D49" s="197"/>
      <c r="E49" s="197"/>
      <c r="F49" s="190"/>
      <c r="G49" s="151"/>
      <c r="H49" s="151"/>
      <c r="I49" s="43"/>
      <c r="J49" s="44"/>
      <c r="K49" s="44"/>
      <c r="L49" s="71"/>
      <c r="M49" s="71"/>
      <c r="N49" s="71"/>
      <c r="O49" s="71"/>
      <c r="P49" s="192">
        <v>0</v>
      </c>
      <c r="Q49" s="192">
        <v>0</v>
      </c>
      <c r="R49" s="192">
        <v>0</v>
      </c>
    </row>
    <row r="50" spans="2:18" s="47" customFormat="1" ht="12" customHeight="1">
      <c r="B50" s="10"/>
      <c r="C50" s="48"/>
      <c r="D50" s="198"/>
      <c r="E50" s="198"/>
      <c r="F50" s="196"/>
      <c r="G50" s="196"/>
      <c r="H50" s="196"/>
      <c r="I50" s="49"/>
      <c r="J50" s="49"/>
      <c r="K50" s="49"/>
      <c r="L50" s="72"/>
      <c r="M50" s="72"/>
      <c r="N50" s="72"/>
      <c r="O50" s="72"/>
      <c r="P50" s="199"/>
      <c r="Q50" s="194"/>
      <c r="R50" s="194"/>
    </row>
    <row r="51" spans="2:18" s="47" customFormat="1" ht="12" customHeight="1">
      <c r="B51" s="10" t="s">
        <v>38</v>
      </c>
      <c r="C51" s="46" t="s">
        <v>138</v>
      </c>
      <c r="D51" s="198"/>
      <c r="E51" s="198"/>
      <c r="F51" s="196"/>
      <c r="G51" s="196"/>
      <c r="H51" s="196"/>
      <c r="I51" s="49"/>
      <c r="J51" s="49"/>
      <c r="K51" s="49"/>
      <c r="L51" s="72"/>
      <c r="M51" s="72"/>
      <c r="N51" s="72"/>
      <c r="O51" s="72"/>
      <c r="P51" s="192">
        <v>0</v>
      </c>
      <c r="Q51" s="192">
        <v>0</v>
      </c>
      <c r="R51" s="192">
        <v>0</v>
      </c>
    </row>
    <row r="52" spans="2:18" s="47" customFormat="1" ht="12" customHeight="1">
      <c r="B52" s="10"/>
      <c r="C52" s="48"/>
      <c r="D52" s="198"/>
      <c r="E52" s="198"/>
      <c r="F52" s="196"/>
      <c r="G52" s="196"/>
      <c r="H52" s="196"/>
      <c r="I52" s="49"/>
      <c r="J52" s="49"/>
      <c r="K52" s="49"/>
      <c r="L52" s="72"/>
      <c r="M52" s="72"/>
      <c r="N52" s="72"/>
      <c r="O52" s="72"/>
      <c r="P52" s="199"/>
      <c r="Q52" s="194"/>
      <c r="R52" s="194"/>
    </row>
    <row r="53" spans="2:18" s="31" customFormat="1" ht="12" customHeight="1">
      <c r="B53" s="10" t="s">
        <v>126</v>
      </c>
      <c r="C53" s="31" t="s">
        <v>86</v>
      </c>
      <c r="D53" s="174"/>
      <c r="E53" s="174"/>
      <c r="F53" s="190"/>
      <c r="G53" s="151"/>
      <c r="H53" s="151"/>
      <c r="I53" s="43"/>
      <c r="J53" s="44"/>
      <c r="K53" s="44"/>
      <c r="L53" s="71"/>
      <c r="M53" s="71"/>
      <c r="N53" s="71"/>
      <c r="O53" s="71"/>
      <c r="P53" s="192">
        <v>0</v>
      </c>
      <c r="Q53" s="192">
        <v>0</v>
      </c>
      <c r="R53" s="192">
        <v>0</v>
      </c>
    </row>
    <row r="54" spans="2:18" s="38" customFormat="1" ht="12" customHeight="1">
      <c r="B54" s="37"/>
      <c r="D54" s="188"/>
      <c r="E54" s="188"/>
      <c r="F54" s="187"/>
      <c r="G54" s="187"/>
      <c r="H54" s="187"/>
      <c r="I54" s="39"/>
      <c r="J54" s="39"/>
      <c r="K54" s="39"/>
      <c r="L54" s="70"/>
      <c r="M54" s="70"/>
      <c r="N54" s="70"/>
      <c r="O54" s="70"/>
      <c r="P54" s="177"/>
      <c r="Q54" s="189"/>
      <c r="R54" s="189"/>
    </row>
    <row r="55" spans="2:18" s="31" customFormat="1" ht="12" customHeight="1">
      <c r="B55" s="10" t="s">
        <v>127</v>
      </c>
      <c r="C55" s="50" t="s">
        <v>39</v>
      </c>
      <c r="D55" s="201"/>
      <c r="E55" s="201"/>
      <c r="F55" s="187"/>
      <c r="G55" s="151"/>
      <c r="H55" s="151"/>
      <c r="I55" s="43"/>
      <c r="J55" s="44"/>
      <c r="K55" s="44"/>
      <c r="L55" s="71"/>
      <c r="M55" s="71"/>
      <c r="N55" s="71"/>
      <c r="O55" s="71"/>
      <c r="P55" s="193"/>
      <c r="Q55" s="195"/>
      <c r="R55" s="195"/>
    </row>
    <row r="56" spans="2:18" ht="12" customHeight="1">
      <c r="B56" s="51"/>
      <c r="C56" s="179" t="s">
        <v>40</v>
      </c>
      <c r="D56" s="154"/>
      <c r="E56" s="154"/>
      <c r="F56" s="155"/>
      <c r="G56" s="155"/>
      <c r="H56" s="155"/>
      <c r="I56" s="28"/>
      <c r="J56" s="28"/>
      <c r="K56" s="28"/>
      <c r="L56" s="27"/>
      <c r="M56" s="27"/>
      <c r="N56" s="27"/>
      <c r="O56" s="27"/>
      <c r="P56" s="299">
        <v>0</v>
      </c>
      <c r="Q56" s="186">
        <v>0</v>
      </c>
      <c r="R56" s="186">
        <v>0</v>
      </c>
    </row>
    <row r="57" spans="2:18" ht="12" customHeight="1">
      <c r="B57" s="51"/>
      <c r="C57" s="31" t="s">
        <v>140</v>
      </c>
      <c r="D57" s="154"/>
      <c r="E57" s="154"/>
      <c r="F57" s="155"/>
      <c r="G57" s="155"/>
      <c r="H57" s="155"/>
      <c r="I57" s="28"/>
      <c r="J57" s="28"/>
      <c r="K57" s="28"/>
      <c r="L57" s="27"/>
      <c r="M57" s="27"/>
      <c r="N57" s="27"/>
      <c r="O57" s="27"/>
      <c r="P57" s="300">
        <v>0</v>
      </c>
      <c r="Q57" s="169">
        <v>0</v>
      </c>
      <c r="R57" s="169">
        <v>0</v>
      </c>
    </row>
    <row r="58" spans="2:18" ht="12" customHeight="1">
      <c r="B58" s="51"/>
      <c r="C58" s="282" t="s">
        <v>148</v>
      </c>
      <c r="D58" s="215"/>
      <c r="E58" s="215"/>
      <c r="F58" s="155"/>
      <c r="G58" s="155"/>
      <c r="H58" s="155"/>
      <c r="I58" s="28"/>
      <c r="J58" s="28"/>
      <c r="K58" s="28"/>
      <c r="L58" s="27"/>
      <c r="M58" s="27"/>
      <c r="N58" s="27"/>
      <c r="O58" s="27"/>
      <c r="P58" s="301">
        <v>0</v>
      </c>
      <c r="Q58" s="169">
        <v>0</v>
      </c>
      <c r="R58" s="169">
        <v>0</v>
      </c>
    </row>
    <row r="59" spans="2:18" ht="12" customHeight="1">
      <c r="B59" s="51"/>
      <c r="C59" s="16" t="s">
        <v>129</v>
      </c>
      <c r="F59" s="155"/>
      <c r="G59" s="155"/>
      <c r="H59" s="155"/>
      <c r="I59" s="28"/>
      <c r="J59" s="28"/>
      <c r="K59" s="28"/>
      <c r="L59" s="27"/>
      <c r="M59" s="27"/>
      <c r="N59" s="27"/>
      <c r="O59" s="27"/>
      <c r="P59" s="300">
        <v>0</v>
      </c>
      <c r="Q59" s="169">
        <v>0</v>
      </c>
      <c r="R59" s="169">
        <v>0</v>
      </c>
    </row>
    <row r="60" spans="2:18" s="38" customFormat="1" ht="12" customHeight="1">
      <c r="B60" s="37"/>
      <c r="C60" s="155" t="str">
        <f>'Year 1'!C59</f>
        <v>Other:  </v>
      </c>
      <c r="D60" s="187"/>
      <c r="E60" s="187"/>
      <c r="F60" s="187"/>
      <c r="G60" s="187"/>
      <c r="H60" s="187"/>
      <c r="I60" s="52"/>
      <c r="J60" s="52"/>
      <c r="K60" s="52"/>
      <c r="L60" s="70"/>
      <c r="M60" s="70"/>
      <c r="N60" s="70"/>
      <c r="O60" s="70"/>
      <c r="P60" s="300">
        <v>0</v>
      </c>
      <c r="Q60" s="169">
        <v>0</v>
      </c>
      <c r="R60" s="303">
        <v>0</v>
      </c>
    </row>
    <row r="61" spans="2:18" s="38" customFormat="1" ht="12" customHeight="1">
      <c r="B61" s="37"/>
      <c r="C61" s="155" t="str">
        <f>'Year 1'!C60</f>
        <v>Other:  </v>
      </c>
      <c r="D61" s="187"/>
      <c r="E61" s="187"/>
      <c r="F61" s="187"/>
      <c r="G61" s="187"/>
      <c r="H61" s="187"/>
      <c r="I61" s="52"/>
      <c r="J61" s="52"/>
      <c r="K61" s="52"/>
      <c r="L61" s="70"/>
      <c r="M61" s="70"/>
      <c r="N61" s="70"/>
      <c r="O61" s="70"/>
      <c r="P61" s="302">
        <v>0</v>
      </c>
      <c r="Q61" s="172">
        <v>0</v>
      </c>
      <c r="R61" s="218">
        <v>0</v>
      </c>
    </row>
    <row r="62" spans="2:18" s="41" customFormat="1" ht="12" customHeight="1">
      <c r="B62" s="40"/>
      <c r="C62" s="155"/>
      <c r="D62" s="190"/>
      <c r="E62" s="190"/>
      <c r="F62" s="190"/>
      <c r="G62" s="190"/>
      <c r="H62" s="190"/>
      <c r="I62" s="53"/>
      <c r="J62" s="233" t="s">
        <v>41</v>
      </c>
      <c r="K62" s="233"/>
      <c r="L62" s="73"/>
      <c r="M62" s="73"/>
      <c r="N62" s="73"/>
      <c r="O62" s="73"/>
      <c r="P62" s="298">
        <f>SUM(P56:P61)</f>
        <v>0</v>
      </c>
      <c r="Q62" s="298">
        <f>SUM(Q56:Q61)</f>
        <v>0</v>
      </c>
      <c r="R62" s="298">
        <f>SUM(R56:R61)</f>
        <v>0</v>
      </c>
    </row>
    <row r="63" spans="3:18" ht="12" customHeight="1">
      <c r="C63" s="55"/>
      <c r="D63" s="202"/>
      <c r="E63" s="202"/>
      <c r="I63" s="56"/>
      <c r="J63" s="57"/>
      <c r="K63" s="57"/>
      <c r="L63" s="15"/>
      <c r="M63" s="15"/>
      <c r="N63" s="15"/>
      <c r="O63" s="107"/>
      <c r="P63" s="178"/>
      <c r="Q63" s="179"/>
      <c r="R63" s="179"/>
    </row>
    <row r="64" spans="2:18" s="31" customFormat="1" ht="12" customHeight="1">
      <c r="B64" s="10" t="s">
        <v>42</v>
      </c>
      <c r="C64" s="31" t="s">
        <v>43</v>
      </c>
      <c r="D64" s="176"/>
      <c r="E64" s="176"/>
      <c r="F64" s="176"/>
      <c r="G64" s="176"/>
      <c r="H64" s="176"/>
      <c r="I64" s="35"/>
      <c r="J64" s="35"/>
      <c r="K64" s="35"/>
      <c r="L64" s="65"/>
      <c r="M64" s="65"/>
      <c r="N64" s="65"/>
      <c r="O64" s="65"/>
      <c r="P64" s="175">
        <f>P62+P53+P51+P49+P47+P45</f>
        <v>0</v>
      </c>
      <c r="Q64" s="175">
        <f>Q62+Q53+Q49+Q45+Q47+Q51</f>
        <v>0</v>
      </c>
      <c r="R64" s="175">
        <f>R62+R53+R49+R45+R51+R47</f>
        <v>0</v>
      </c>
    </row>
    <row r="65" spans="6:19" ht="25.5">
      <c r="F65" s="203" t="s">
        <v>9</v>
      </c>
      <c r="G65" s="203"/>
      <c r="H65" s="203"/>
      <c r="I65" s="56"/>
      <c r="J65" s="289" t="s">
        <v>186</v>
      </c>
      <c r="K65" s="289" t="s">
        <v>187</v>
      </c>
      <c r="L65" s="287" t="s">
        <v>188</v>
      </c>
      <c r="M65" s="288"/>
      <c r="N65" s="288"/>
      <c r="O65" s="15"/>
      <c r="P65" s="178"/>
      <c r="Q65" s="179"/>
      <c r="R65" s="179"/>
      <c r="S65" s="106"/>
    </row>
    <row r="66" spans="2:18" s="31" customFormat="1" ht="12" customHeight="1">
      <c r="B66" s="10" t="s">
        <v>44</v>
      </c>
      <c r="C66" s="31" t="s">
        <v>45</v>
      </c>
      <c r="D66" s="165"/>
      <c r="E66" s="165"/>
      <c r="F66" s="236">
        <f>SUM(Rates!E43)</f>
        <v>0.595</v>
      </c>
      <c r="G66" s="188"/>
      <c r="H66" s="188"/>
      <c r="I66" s="58"/>
      <c r="J66" s="286">
        <f>SUM(P33)</f>
        <v>0</v>
      </c>
      <c r="K66" s="286">
        <f>SUM(Q45+Q49+Q62)</f>
        <v>0</v>
      </c>
      <c r="L66" s="286">
        <f>SUM(R45+R49+R62)</f>
        <v>0</v>
      </c>
      <c r="M66" s="74"/>
      <c r="N66" s="74"/>
      <c r="O66" s="74"/>
      <c r="P66" s="175">
        <f>SUM(J66*F66)</f>
        <v>0</v>
      </c>
      <c r="Q66" s="175">
        <f>SUM(K66*F66)</f>
        <v>0</v>
      </c>
      <c r="R66" s="175">
        <f>SUM(L66*F66)</f>
        <v>0</v>
      </c>
    </row>
    <row r="67" spans="3:18" ht="12" customHeight="1">
      <c r="C67" s="297" t="s">
        <v>193</v>
      </c>
      <c r="I67" s="56"/>
      <c r="J67" s="57"/>
      <c r="K67" s="57"/>
      <c r="L67" s="15"/>
      <c r="M67" s="15"/>
      <c r="N67" s="15"/>
      <c r="O67" s="107"/>
      <c r="P67" s="193"/>
      <c r="Q67" s="179"/>
      <c r="R67" s="179"/>
    </row>
    <row r="68" spans="2:18" ht="12" customHeight="1">
      <c r="B68" s="10" t="s">
        <v>46</v>
      </c>
      <c r="C68"/>
      <c r="D68" s="200"/>
      <c r="E68" s="200"/>
      <c r="F68" s="176"/>
      <c r="G68" s="176"/>
      <c r="H68" s="176"/>
      <c r="I68" s="31"/>
      <c r="J68" s="234" t="s">
        <v>47</v>
      </c>
      <c r="K68" s="234"/>
      <c r="L68" s="65"/>
      <c r="M68" s="65"/>
      <c r="N68" s="65"/>
      <c r="O68" s="65"/>
      <c r="P68" s="207">
        <f>P64+P66</f>
        <v>0</v>
      </c>
      <c r="Q68" s="207">
        <f>Q64+Q66</f>
        <v>0</v>
      </c>
      <c r="R68" s="207">
        <f>R64+R66</f>
        <v>0</v>
      </c>
    </row>
    <row r="69" ht="12" customHeight="1">
      <c r="C69" s="16" t="s">
        <v>87</v>
      </c>
    </row>
    <row r="70" spans="11:16" ht="12" customHeight="1">
      <c r="K70" s="308" t="s">
        <v>201</v>
      </c>
      <c r="L70"/>
      <c r="M70"/>
      <c r="N70"/>
      <c r="O70" s="306">
        <f>Rates!E29</f>
        <v>0.595</v>
      </c>
      <c r="P70" s="304">
        <f>P66/12*Rates!$C$43</f>
        <v>0</v>
      </c>
    </row>
    <row r="71" spans="3:17" ht="12" customHeight="1">
      <c r="C71" s="253" t="s">
        <v>134</v>
      </c>
      <c r="D71" s="176"/>
      <c r="E71" s="176"/>
      <c r="F71" s="176"/>
      <c r="G71" s="176"/>
      <c r="H71" s="176"/>
      <c r="I71" s="31"/>
      <c r="J71" s="31"/>
      <c r="K71" s="350" t="s">
        <v>202</v>
      </c>
      <c r="L71" s="350"/>
      <c r="M71" s="350"/>
      <c r="N71" s="350"/>
      <c r="O71" s="307">
        <f>Rates!G29</f>
        <v>0.595</v>
      </c>
      <c r="P71" s="154">
        <f>P66/12*Rates!$D$43</f>
        <v>0</v>
      </c>
      <c r="Q71" s="174"/>
    </row>
    <row r="72" spans="3:17" ht="12" customHeight="1">
      <c r="C72" s="253" t="s">
        <v>135</v>
      </c>
      <c r="F72" s="155"/>
      <c r="G72" s="155"/>
      <c r="H72" s="155"/>
      <c r="I72" s="16"/>
      <c r="J72" s="16"/>
      <c r="K72" s="350"/>
      <c r="L72" s="350"/>
      <c r="M72" s="350"/>
      <c r="N72" s="350"/>
      <c r="O72" s="16"/>
      <c r="P72" s="154">
        <f>SUM(P70:P71)</f>
        <v>0</v>
      </c>
      <c r="Q72" s="155"/>
    </row>
    <row r="73" spans="3:14" ht="12" customHeight="1">
      <c r="C73" s="31"/>
      <c r="K73" s="350"/>
      <c r="L73" s="350"/>
      <c r="M73" s="350"/>
      <c r="N73" s="350"/>
    </row>
  </sheetData>
  <sheetProtection/>
  <mergeCells count="1">
    <mergeCell ref="K71:N73"/>
  </mergeCells>
  <printOptions/>
  <pageMargins left="0.73" right="0.75" top="1" bottom="1" header="0.5" footer="0.5"/>
  <pageSetup fitToHeight="1" fitToWidth="1" horizontalDpi="600" verticalDpi="600" orientation="landscape" scale="56" r:id="rId1"/>
  <headerFooter alignWithMargins="0">
    <oddHeader>&amp;C&amp;"Times New Roman,Bold"OHIO DEPARTMENT OF TRANSPORTATION
&amp;A</oddHeader>
  </headerFooter>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73"/>
  <sheetViews>
    <sheetView zoomScale="75" zoomScaleNormal="75" zoomScalePageLayoutView="0" workbookViewId="0" topLeftCell="A1">
      <pane xSplit="3" ySplit="7" topLeftCell="D8" activePane="bottomRight" state="frozen"/>
      <selection pane="topLeft" activeCell="L56" sqref="L56"/>
      <selection pane="topRight" activeCell="L56" sqref="L56"/>
      <selection pane="bottomLeft" activeCell="L56" sqref="L56"/>
      <selection pane="bottomRight" activeCell="C9" sqref="C9:C14"/>
    </sheetView>
  </sheetViews>
  <sheetFormatPr defaultColWidth="9.33203125" defaultRowHeight="12" customHeight="1"/>
  <cols>
    <col min="1" max="1" width="12" style="16" customWidth="1"/>
    <col min="2" max="2" width="2.5" style="10" customWidth="1"/>
    <col min="3" max="3" width="23.83203125" style="16" customWidth="1"/>
    <col min="4" max="5" width="12.83203125" style="155" customWidth="1"/>
    <col min="6" max="6" width="10.5" style="153" customWidth="1"/>
    <col min="7" max="7" width="12.16015625" style="153" bestFit="1" customWidth="1"/>
    <col min="8" max="8" width="12.16015625" style="153" customWidth="1"/>
    <col min="9" max="9" width="9.5" style="13" bestFit="1" customWidth="1"/>
    <col min="10" max="10" width="9.66015625" style="14" customWidth="1"/>
    <col min="11" max="11" width="9.66015625" style="14" bestFit="1" customWidth="1"/>
    <col min="12" max="13" width="12.33203125" style="14" customWidth="1"/>
    <col min="14" max="14" width="12.83203125" style="14" customWidth="1"/>
    <col min="15" max="15" width="12.16015625" style="14" customWidth="1"/>
    <col min="16" max="17" width="12.83203125" style="154" customWidth="1"/>
    <col min="18" max="18" width="12.83203125" style="155" customWidth="1"/>
    <col min="19" max="16384" width="9.33203125" style="16" customWidth="1"/>
  </cols>
  <sheetData>
    <row r="1" spans="2:18" s="31" customFormat="1" ht="12" customHeight="1">
      <c r="B1" s="10"/>
      <c r="D1" s="176"/>
      <c r="E1" s="176"/>
      <c r="F1" s="273"/>
      <c r="G1" s="273"/>
      <c r="H1" s="273"/>
      <c r="I1" s="274"/>
      <c r="J1" s="275"/>
      <c r="K1" s="275"/>
      <c r="L1" s="275"/>
      <c r="M1" s="275"/>
      <c r="N1" s="275"/>
      <c r="O1" s="275"/>
      <c r="P1" s="174"/>
      <c r="Q1" s="174"/>
      <c r="R1" s="176"/>
    </row>
    <row r="3" spans="3:11" ht="12" customHeight="1">
      <c r="C3" s="61" t="s">
        <v>10</v>
      </c>
      <c r="D3" s="11">
        <f>SUM('Year 1'!D3+366)</f>
        <v>43283</v>
      </c>
      <c r="E3" s="11"/>
      <c r="F3" s="180" t="s">
        <v>11</v>
      </c>
      <c r="G3" s="66">
        <f>D3+364</f>
        <v>43647</v>
      </c>
      <c r="H3" s="66"/>
      <c r="I3" s="12"/>
      <c r="J3" s="13"/>
      <c r="K3" s="13"/>
    </row>
    <row r="4" spans="3:11" ht="12" customHeight="1">
      <c r="C4" s="61"/>
      <c r="D4" s="215"/>
      <c r="E4" s="215"/>
      <c r="F4" s="180"/>
      <c r="G4" s="216"/>
      <c r="H4" s="216"/>
      <c r="I4" s="12"/>
      <c r="J4" s="13"/>
      <c r="K4" s="13"/>
    </row>
    <row r="5" spans="3:18" ht="12" customHeight="1">
      <c r="C5" s="17"/>
      <c r="D5" s="151"/>
      <c r="E5" s="151"/>
      <c r="F5" s="168"/>
      <c r="G5" s="168"/>
      <c r="H5" s="168"/>
      <c r="I5" s="17"/>
      <c r="J5" s="17"/>
      <c r="K5" s="17"/>
      <c r="L5" s="17" t="s">
        <v>2</v>
      </c>
      <c r="M5" s="17"/>
      <c r="N5" s="17"/>
      <c r="O5" s="17"/>
      <c r="P5" s="156" t="s">
        <v>12</v>
      </c>
      <c r="Q5" s="157"/>
      <c r="R5" s="158"/>
    </row>
    <row r="6" spans="3:18" ht="12" customHeight="1">
      <c r="C6" s="17"/>
      <c r="D6" s="163" t="s">
        <v>3</v>
      </c>
      <c r="E6" s="290" t="s">
        <v>173</v>
      </c>
      <c r="F6" s="180" t="s">
        <v>168</v>
      </c>
      <c r="G6" s="180" t="s">
        <v>169</v>
      </c>
      <c r="H6" s="180" t="s">
        <v>174</v>
      </c>
      <c r="I6" s="19" t="s">
        <v>13</v>
      </c>
      <c r="J6" s="20" t="s">
        <v>14</v>
      </c>
      <c r="K6" s="23" t="s">
        <v>175</v>
      </c>
      <c r="L6" s="25" t="s">
        <v>6</v>
      </c>
      <c r="M6" s="25" t="s">
        <v>7</v>
      </c>
      <c r="N6" s="21"/>
      <c r="O6" s="21"/>
      <c r="P6" s="160" t="s">
        <v>5</v>
      </c>
      <c r="Q6" s="161" t="s">
        <v>16</v>
      </c>
      <c r="R6" s="162" t="s">
        <v>17</v>
      </c>
    </row>
    <row r="7" spans="2:18" ht="12" customHeight="1">
      <c r="B7" s="22" t="s">
        <v>18</v>
      </c>
      <c r="C7" s="17" t="s">
        <v>19</v>
      </c>
      <c r="D7" s="214" t="s">
        <v>19</v>
      </c>
      <c r="E7" s="165" t="s">
        <v>20</v>
      </c>
      <c r="F7" s="165" t="s">
        <v>20</v>
      </c>
      <c r="G7" s="165" t="s">
        <v>20</v>
      </c>
      <c r="H7" s="165" t="s">
        <v>21</v>
      </c>
      <c r="I7" s="24" t="s">
        <v>21</v>
      </c>
      <c r="J7" s="24" t="s">
        <v>21</v>
      </c>
      <c r="K7" s="16" t="s">
        <v>176</v>
      </c>
      <c r="L7" s="16" t="s">
        <v>176</v>
      </c>
      <c r="M7" s="16" t="s">
        <v>176</v>
      </c>
      <c r="N7" s="25"/>
      <c r="O7" s="25"/>
      <c r="P7" s="166" t="s">
        <v>22</v>
      </c>
      <c r="Q7" s="167" t="s">
        <v>23</v>
      </c>
      <c r="R7" s="219" t="s">
        <v>24</v>
      </c>
    </row>
    <row r="8" spans="3:18" ht="12" customHeight="1">
      <c r="C8" s="26" t="s">
        <v>25</v>
      </c>
      <c r="D8" s="168"/>
      <c r="E8" s="168"/>
      <c r="F8" s="168"/>
      <c r="G8" s="165"/>
      <c r="H8" s="165"/>
      <c r="I8" s="63"/>
      <c r="J8" s="63"/>
      <c r="K8" s="63"/>
      <c r="L8" s="63"/>
      <c r="M8" s="63"/>
      <c r="N8" s="63"/>
      <c r="O8" s="63"/>
      <c r="P8" s="186"/>
      <c r="Q8" s="186"/>
      <c r="R8" s="186"/>
    </row>
    <row r="9" spans="3:18" ht="12" customHeight="1">
      <c r="C9" s="296">
        <f>SUM('Year 1'!C9)</f>
        <v>0</v>
      </c>
      <c r="D9" s="170">
        <f>SUM(1.03*'Year 1'!D9)</f>
        <v>0</v>
      </c>
      <c r="E9" s="154">
        <f aca="true" t="shared" si="0" ref="E9:E14">D9/(52*40)</f>
        <v>0</v>
      </c>
      <c r="F9" s="154">
        <f aca="true" t="shared" si="1" ref="F9:F14">D9/(32*40)</f>
        <v>0</v>
      </c>
      <c r="G9" s="154">
        <f aca="true" t="shared" si="2" ref="G9:G14">D9/(32*40)</f>
        <v>0</v>
      </c>
      <c r="H9" s="204">
        <v>0</v>
      </c>
      <c r="I9" s="204">
        <v>0</v>
      </c>
      <c r="J9" s="204">
        <v>0</v>
      </c>
      <c r="K9" s="294">
        <f aca="true" t="shared" si="3" ref="K9:K14">SUM(H9*E9)</f>
        <v>0</v>
      </c>
      <c r="L9" s="75">
        <f aca="true" t="shared" si="4" ref="L9:L14">I9*F9</f>
        <v>0</v>
      </c>
      <c r="M9" s="75">
        <f aca="true" t="shared" si="5" ref="M9:M14">G9*J9</f>
        <v>0</v>
      </c>
      <c r="N9" s="75"/>
      <c r="O9" s="75"/>
      <c r="P9" s="171">
        <f aca="true" t="shared" si="6" ref="P9:P14">SUM(K9:M9)</f>
        <v>0</v>
      </c>
      <c r="Q9" s="171">
        <v>0</v>
      </c>
      <c r="R9" s="171">
        <v>0</v>
      </c>
    </row>
    <row r="10" spans="3:18" ht="12" customHeight="1">
      <c r="C10" s="296">
        <f>SUM('Year 1'!C10)</f>
        <v>0</v>
      </c>
      <c r="D10" s="170">
        <f>SUM(1.03*'Year 1'!D10)</f>
        <v>0</v>
      </c>
      <c r="E10" s="154">
        <f t="shared" si="0"/>
        <v>0</v>
      </c>
      <c r="F10" s="154">
        <f t="shared" si="1"/>
        <v>0</v>
      </c>
      <c r="G10" s="154">
        <f t="shared" si="2"/>
        <v>0</v>
      </c>
      <c r="H10" s="204">
        <v>0</v>
      </c>
      <c r="I10" s="204">
        <v>0</v>
      </c>
      <c r="J10" s="204">
        <v>0</v>
      </c>
      <c r="K10" s="294">
        <f t="shared" si="3"/>
        <v>0</v>
      </c>
      <c r="L10" s="75">
        <f t="shared" si="4"/>
        <v>0</v>
      </c>
      <c r="M10" s="75">
        <f t="shared" si="5"/>
        <v>0</v>
      </c>
      <c r="N10" s="75"/>
      <c r="O10" s="75"/>
      <c r="P10" s="171">
        <f t="shared" si="6"/>
        <v>0</v>
      </c>
      <c r="Q10" s="169">
        <v>0</v>
      </c>
      <c r="R10" s="169">
        <v>0</v>
      </c>
    </row>
    <row r="11" spans="3:18" ht="12" customHeight="1">
      <c r="C11" s="296">
        <f>SUM('Year 1'!C11)</f>
        <v>0</v>
      </c>
      <c r="D11" s="170">
        <f>SUM(1.03*'Year 1'!D11)</f>
        <v>0</v>
      </c>
      <c r="E11" s="154">
        <f t="shared" si="0"/>
        <v>0</v>
      </c>
      <c r="F11" s="154">
        <f t="shared" si="1"/>
        <v>0</v>
      </c>
      <c r="G11" s="154">
        <f t="shared" si="2"/>
        <v>0</v>
      </c>
      <c r="H11" s="205">
        <v>0</v>
      </c>
      <c r="I11" s="205">
        <v>0</v>
      </c>
      <c r="J11" s="205">
        <v>0</v>
      </c>
      <c r="K11" s="294">
        <f t="shared" si="3"/>
        <v>0</v>
      </c>
      <c r="L11" s="75">
        <f t="shared" si="4"/>
        <v>0</v>
      </c>
      <c r="M11" s="75">
        <f t="shared" si="5"/>
        <v>0</v>
      </c>
      <c r="N11" s="75"/>
      <c r="O11" s="75"/>
      <c r="P11" s="171">
        <f t="shared" si="6"/>
        <v>0</v>
      </c>
      <c r="Q11" s="169">
        <v>0</v>
      </c>
      <c r="R11" s="169">
        <v>0</v>
      </c>
    </row>
    <row r="12" spans="3:18" ht="12" customHeight="1">
      <c r="C12" s="296">
        <f>SUM('Year 1'!C12)</f>
        <v>0</v>
      </c>
      <c r="D12" s="170">
        <f>SUM(1.03*'Year 1'!D12)</f>
        <v>0</v>
      </c>
      <c r="E12" s="154">
        <f t="shared" si="0"/>
        <v>0</v>
      </c>
      <c r="F12" s="154">
        <f t="shared" si="1"/>
        <v>0</v>
      </c>
      <c r="G12" s="154">
        <f t="shared" si="2"/>
        <v>0</v>
      </c>
      <c r="H12" s="204">
        <v>0</v>
      </c>
      <c r="I12" s="204">
        <v>0</v>
      </c>
      <c r="J12" s="204">
        <v>0</v>
      </c>
      <c r="K12" s="294">
        <f t="shared" si="3"/>
        <v>0</v>
      </c>
      <c r="L12" s="75">
        <f t="shared" si="4"/>
        <v>0</v>
      </c>
      <c r="M12" s="75">
        <f t="shared" si="5"/>
        <v>0</v>
      </c>
      <c r="N12" s="75"/>
      <c r="O12" s="75"/>
      <c r="P12" s="171">
        <f t="shared" si="6"/>
        <v>0</v>
      </c>
      <c r="Q12" s="169">
        <v>0</v>
      </c>
      <c r="R12" s="169">
        <v>0</v>
      </c>
    </row>
    <row r="13" spans="3:18" ht="12" customHeight="1">
      <c r="C13" s="296">
        <f>SUM('Year 1'!C13)</f>
        <v>0</v>
      </c>
      <c r="D13" s="170">
        <f>SUM(1.03*'Year 1'!D13)</f>
        <v>0</v>
      </c>
      <c r="E13" s="154">
        <f t="shared" si="0"/>
        <v>0</v>
      </c>
      <c r="F13" s="154">
        <f t="shared" si="1"/>
        <v>0</v>
      </c>
      <c r="G13" s="154">
        <f t="shared" si="2"/>
        <v>0</v>
      </c>
      <c r="H13" s="204">
        <v>0</v>
      </c>
      <c r="I13" s="204">
        <v>0</v>
      </c>
      <c r="J13" s="204">
        <v>0</v>
      </c>
      <c r="K13" s="294">
        <f t="shared" si="3"/>
        <v>0</v>
      </c>
      <c r="L13" s="75">
        <f t="shared" si="4"/>
        <v>0</v>
      </c>
      <c r="M13" s="75">
        <f t="shared" si="5"/>
        <v>0</v>
      </c>
      <c r="N13" s="75"/>
      <c r="O13" s="75"/>
      <c r="P13" s="171">
        <f t="shared" si="6"/>
        <v>0</v>
      </c>
      <c r="Q13" s="169">
        <v>0</v>
      </c>
      <c r="R13" s="169">
        <v>0</v>
      </c>
    </row>
    <row r="14" spans="3:18" ht="12" customHeight="1">
      <c r="C14" s="296">
        <f>SUM('Year 1'!C14)</f>
        <v>0</v>
      </c>
      <c r="D14" s="170">
        <f>SUM(1.03*'Year 1'!D14)</f>
        <v>0</v>
      </c>
      <c r="E14" s="154">
        <f t="shared" si="0"/>
        <v>0</v>
      </c>
      <c r="F14" s="154">
        <f t="shared" si="1"/>
        <v>0</v>
      </c>
      <c r="G14" s="154">
        <f t="shared" si="2"/>
        <v>0</v>
      </c>
      <c r="H14" s="204">
        <v>0</v>
      </c>
      <c r="I14" s="204">
        <v>0</v>
      </c>
      <c r="J14" s="204">
        <v>0</v>
      </c>
      <c r="K14" s="294">
        <f t="shared" si="3"/>
        <v>0</v>
      </c>
      <c r="L14" s="75">
        <f t="shared" si="4"/>
        <v>0</v>
      </c>
      <c r="M14" s="75">
        <f t="shared" si="5"/>
        <v>0</v>
      </c>
      <c r="N14" s="75"/>
      <c r="O14" s="75"/>
      <c r="P14" s="171">
        <f t="shared" si="6"/>
        <v>0</v>
      </c>
      <c r="Q14" s="172">
        <v>0</v>
      </c>
      <c r="R14" s="172">
        <v>0</v>
      </c>
    </row>
    <row r="15" spans="2:18" s="31" customFormat="1" ht="12" customHeight="1">
      <c r="B15" s="10"/>
      <c r="C15" s="133"/>
      <c r="D15" s="173"/>
      <c r="E15" s="173"/>
      <c r="F15" s="222" t="s">
        <v>26</v>
      </c>
      <c r="G15" s="174"/>
      <c r="H15" s="174"/>
      <c r="I15" s="134"/>
      <c r="J15" s="134"/>
      <c r="K15" s="134"/>
      <c r="L15" s="283">
        <f>SUM(L9:L14)</f>
        <v>0</v>
      </c>
      <c r="M15" s="127">
        <f aca="true" t="shared" si="7" ref="M15:R15">SUM(M9:M14)</f>
        <v>0</v>
      </c>
      <c r="N15" s="127"/>
      <c r="O15" s="142"/>
      <c r="P15" s="220">
        <f t="shared" si="7"/>
        <v>0</v>
      </c>
      <c r="Q15" s="220">
        <f t="shared" si="7"/>
        <v>0</v>
      </c>
      <c r="R15" s="220">
        <f t="shared" si="7"/>
        <v>0</v>
      </c>
    </row>
    <row r="16" spans="3:18" ht="12" customHeight="1">
      <c r="C16" s="6"/>
      <c r="D16" s="154"/>
      <c r="E16" s="154"/>
      <c r="F16" s="154"/>
      <c r="G16" s="154"/>
      <c r="H16" s="154"/>
      <c r="I16" s="28"/>
      <c r="J16" s="29"/>
      <c r="K16" s="29"/>
      <c r="L16" s="30"/>
      <c r="M16" s="30"/>
      <c r="N16" s="30"/>
      <c r="O16" s="30"/>
      <c r="P16" s="177"/>
      <c r="Q16" s="179"/>
      <c r="R16" s="179"/>
    </row>
    <row r="17" spans="2:18" ht="12" customHeight="1">
      <c r="B17" s="10" t="s">
        <v>27</v>
      </c>
      <c r="C17" s="31" t="s">
        <v>28</v>
      </c>
      <c r="D17" s="159"/>
      <c r="E17" s="159"/>
      <c r="F17" s="180"/>
      <c r="G17" s="180"/>
      <c r="H17" s="180"/>
      <c r="I17" s="64"/>
      <c r="J17" s="64"/>
      <c r="K17" s="64"/>
      <c r="L17" s="31"/>
      <c r="M17" s="18"/>
      <c r="N17" s="21"/>
      <c r="O17" s="21"/>
      <c r="P17" s="178"/>
      <c r="Q17" s="179"/>
      <c r="R17" s="179"/>
    </row>
    <row r="18" spans="3:18" ht="12" customHeight="1">
      <c r="C18" s="26" t="s">
        <v>34</v>
      </c>
      <c r="D18" s="164"/>
      <c r="E18" s="164"/>
      <c r="F18" s="165"/>
      <c r="G18" s="165"/>
      <c r="H18" s="165"/>
      <c r="I18" s="64"/>
      <c r="J18" s="64"/>
      <c r="K18" s="64"/>
      <c r="L18" s="23"/>
      <c r="M18" s="23"/>
      <c r="N18" s="25"/>
      <c r="O18" s="25"/>
      <c r="P18" s="181"/>
      <c r="Q18" s="182"/>
      <c r="R18" s="182"/>
    </row>
    <row r="19" spans="3:18" ht="12" customHeight="1">
      <c r="C19" s="34" t="s">
        <v>121</v>
      </c>
      <c r="D19" s="170">
        <f>SUM(1.03*'Year 1'!D19)</f>
        <v>0</v>
      </c>
      <c r="E19" s="154">
        <f>D19/(52*40)</f>
        <v>0</v>
      </c>
      <c r="F19" s="154"/>
      <c r="G19" s="154"/>
      <c r="H19" s="204">
        <v>0</v>
      </c>
      <c r="I19" s="9"/>
      <c r="J19" s="9"/>
      <c r="K19" s="9"/>
      <c r="L19" s="8"/>
      <c r="M19" s="8"/>
      <c r="N19" s="8"/>
      <c r="O19" s="8"/>
      <c r="P19" s="171">
        <f>H19*E19</f>
        <v>0</v>
      </c>
      <c r="Q19" s="169">
        <v>0</v>
      </c>
      <c r="R19" s="169">
        <v>0</v>
      </c>
    </row>
    <row r="20" spans="3:18" ht="12" customHeight="1">
      <c r="C20" s="34" t="s">
        <v>121</v>
      </c>
      <c r="D20" s="170">
        <f>SUM(1.03*'Year 1'!D20)</f>
        <v>0</v>
      </c>
      <c r="E20" s="154">
        <f>D20/(52*40)</f>
        <v>0</v>
      </c>
      <c r="F20" s="154"/>
      <c r="G20" s="154"/>
      <c r="H20" s="204">
        <v>0</v>
      </c>
      <c r="I20" s="9"/>
      <c r="J20" s="9"/>
      <c r="K20" s="9"/>
      <c r="L20" s="8"/>
      <c r="M20" s="8"/>
      <c r="N20" s="8"/>
      <c r="O20" s="8"/>
      <c r="P20" s="171">
        <f>H20*E20</f>
        <v>0</v>
      </c>
      <c r="Q20" s="169">
        <v>0</v>
      </c>
      <c r="R20" s="169">
        <v>0</v>
      </c>
    </row>
    <row r="21" spans="3:18" ht="12" customHeight="1">
      <c r="C21" s="34" t="s">
        <v>121</v>
      </c>
      <c r="D21" s="170">
        <f>SUM(1.03*'Year 1'!D21)</f>
        <v>0</v>
      </c>
      <c r="E21" s="154">
        <f>D21/(52*40)</f>
        <v>0</v>
      </c>
      <c r="F21" s="154"/>
      <c r="G21" s="154"/>
      <c r="H21" s="204">
        <v>0</v>
      </c>
      <c r="I21" s="9"/>
      <c r="J21" s="9"/>
      <c r="K21" s="9"/>
      <c r="L21" s="8"/>
      <c r="M21" s="8"/>
      <c r="N21" s="8"/>
      <c r="O21" s="8"/>
      <c r="P21" s="171">
        <f>H21*E21</f>
        <v>0</v>
      </c>
      <c r="Q21" s="169">
        <v>0</v>
      </c>
      <c r="R21" s="169">
        <v>0</v>
      </c>
    </row>
    <row r="22" spans="3:18" ht="12" customHeight="1">
      <c r="C22" s="285" t="s">
        <v>170</v>
      </c>
      <c r="D22" s="159"/>
      <c r="E22" s="159"/>
      <c r="F22" s="154"/>
      <c r="G22" s="152"/>
      <c r="H22" s="204"/>
      <c r="I22" s="20"/>
      <c r="J22" s="20"/>
      <c r="K22" s="20"/>
      <c r="L22" s="62"/>
      <c r="M22" s="62"/>
      <c r="N22" s="62"/>
      <c r="O22" s="62"/>
      <c r="P22" s="284">
        <f>SUM(P19:P21)</f>
        <v>0</v>
      </c>
      <c r="Q22" s="284">
        <f>SUM(Q19:Q21)</f>
        <v>0</v>
      </c>
      <c r="R22" s="284">
        <f>SUM(R19:R21)</f>
        <v>0</v>
      </c>
    </row>
    <row r="23" spans="3:18" ht="12" customHeight="1">
      <c r="C23" s="213" t="s">
        <v>48</v>
      </c>
      <c r="D23" s="164"/>
      <c r="E23" s="164"/>
      <c r="F23" s="155"/>
      <c r="G23" s="165"/>
      <c r="H23" s="204"/>
      <c r="I23" s="33"/>
      <c r="J23" s="33"/>
      <c r="K23" s="33"/>
      <c r="L23" s="23"/>
      <c r="M23" s="23"/>
      <c r="N23" s="23"/>
      <c r="O23" s="23"/>
      <c r="P23" s="171"/>
      <c r="Q23" s="169"/>
      <c r="R23" s="169"/>
    </row>
    <row r="24" spans="3:18" ht="12" customHeight="1">
      <c r="C24" s="34" t="s">
        <v>121</v>
      </c>
      <c r="D24" s="170">
        <f>SUM(1.03*'Year 1'!D24)</f>
        <v>0</v>
      </c>
      <c r="E24" s="154">
        <f>D24/(52*40)</f>
        <v>0</v>
      </c>
      <c r="F24" s="154"/>
      <c r="G24" s="154"/>
      <c r="H24" s="204">
        <v>0</v>
      </c>
      <c r="I24" s="9"/>
      <c r="J24" s="9"/>
      <c r="K24" s="9"/>
      <c r="L24" s="8"/>
      <c r="M24" s="8"/>
      <c r="N24" s="8"/>
      <c r="O24" s="8"/>
      <c r="P24" s="171">
        <f>H24*E24</f>
        <v>0</v>
      </c>
      <c r="Q24" s="169">
        <v>0</v>
      </c>
      <c r="R24" s="169">
        <v>0</v>
      </c>
    </row>
    <row r="25" spans="3:18" ht="12" customHeight="1">
      <c r="C25" s="34" t="s">
        <v>121</v>
      </c>
      <c r="D25" s="170">
        <f>SUM(1.03*'Year 1'!D25)</f>
        <v>0</v>
      </c>
      <c r="E25" s="154">
        <f>D25/(52*40)</f>
        <v>0</v>
      </c>
      <c r="F25" s="154"/>
      <c r="G25" s="154"/>
      <c r="H25" s="204">
        <v>0</v>
      </c>
      <c r="I25" s="9"/>
      <c r="J25" s="9"/>
      <c r="K25" s="9"/>
      <c r="L25" s="8"/>
      <c r="M25" s="8"/>
      <c r="N25" s="8"/>
      <c r="O25" s="8"/>
      <c r="P25" s="171">
        <f>H25*E25</f>
        <v>0</v>
      </c>
      <c r="Q25" s="169">
        <v>0</v>
      </c>
      <c r="R25" s="169">
        <v>0</v>
      </c>
    </row>
    <row r="26" spans="3:18" ht="12" customHeight="1">
      <c r="C26" s="34" t="s">
        <v>121</v>
      </c>
      <c r="D26" s="170">
        <f>SUM(1.03*'Year 1'!D26)</f>
        <v>0</v>
      </c>
      <c r="E26" s="154">
        <f>D26/(52*40)</f>
        <v>0</v>
      </c>
      <c r="F26" s="154"/>
      <c r="G26" s="154"/>
      <c r="H26" s="204">
        <v>0</v>
      </c>
      <c r="I26" s="9"/>
      <c r="J26" s="9"/>
      <c r="K26" s="9"/>
      <c r="L26" s="8"/>
      <c r="M26" s="8"/>
      <c r="N26" s="8"/>
      <c r="O26" s="8"/>
      <c r="P26" s="171">
        <f>H26*E26</f>
        <v>0</v>
      </c>
      <c r="Q26" s="169">
        <v>0</v>
      </c>
      <c r="R26" s="169">
        <v>0</v>
      </c>
    </row>
    <row r="27" spans="3:18" ht="12" customHeight="1">
      <c r="C27" s="285" t="s">
        <v>171</v>
      </c>
      <c r="D27" s="170"/>
      <c r="E27" s="170"/>
      <c r="F27" s="154"/>
      <c r="G27" s="170"/>
      <c r="H27" s="204"/>
      <c r="I27" s="20"/>
      <c r="J27" s="20"/>
      <c r="K27" s="20"/>
      <c r="L27" s="62"/>
      <c r="M27" s="62"/>
      <c r="N27" s="62"/>
      <c r="O27" s="62"/>
      <c r="P27" s="284">
        <f>SUM(P24:P26)</f>
        <v>0</v>
      </c>
      <c r="Q27" s="284">
        <f>SUM(Q24:Q26)</f>
        <v>0</v>
      </c>
      <c r="R27" s="284">
        <f>SUM(R24:R26)</f>
        <v>0</v>
      </c>
    </row>
    <row r="28" spans="3:18" ht="12" customHeight="1">
      <c r="C28" s="32" t="s">
        <v>29</v>
      </c>
      <c r="D28" s="154"/>
      <c r="E28" s="154"/>
      <c r="F28" s="155"/>
      <c r="G28" s="155"/>
      <c r="H28" s="204"/>
      <c r="I28" s="33"/>
      <c r="J28" s="33"/>
      <c r="K28" s="33"/>
      <c r="L28" s="23"/>
      <c r="M28" s="23"/>
      <c r="N28" s="23"/>
      <c r="O28" s="23"/>
      <c r="P28" s="171"/>
      <c r="Q28" s="169"/>
      <c r="R28" s="169"/>
    </row>
    <row r="29" spans="3:18" ht="12" customHeight="1">
      <c r="C29" s="34" t="s">
        <v>29</v>
      </c>
      <c r="D29" s="170">
        <f>SUM(1.03*'Year 1'!D29)</f>
        <v>0</v>
      </c>
      <c r="E29" s="154">
        <f>D29/(52*40)</f>
        <v>0</v>
      </c>
      <c r="F29" s="154"/>
      <c r="G29" s="154"/>
      <c r="H29" s="204">
        <v>0</v>
      </c>
      <c r="I29" s="206"/>
      <c r="J29" s="206"/>
      <c r="K29" s="206"/>
      <c r="L29" s="154"/>
      <c r="M29" s="154"/>
      <c r="N29" s="154"/>
      <c r="O29" s="154"/>
      <c r="P29" s="171">
        <f>H29*E29</f>
        <v>0</v>
      </c>
      <c r="Q29" s="171">
        <v>0</v>
      </c>
      <c r="R29" s="171">
        <v>0</v>
      </c>
    </row>
    <row r="30" spans="3:18" ht="12" customHeight="1">
      <c r="C30" s="34" t="s">
        <v>29</v>
      </c>
      <c r="D30" s="170">
        <f>SUM(1.03*'Year 1'!D30)</f>
        <v>0</v>
      </c>
      <c r="E30" s="154">
        <f>D30/(52*40)</f>
        <v>0</v>
      </c>
      <c r="F30" s="154"/>
      <c r="G30" s="154"/>
      <c r="H30" s="204">
        <v>0</v>
      </c>
      <c r="I30" s="206"/>
      <c r="J30" s="206"/>
      <c r="K30" s="206"/>
      <c r="L30" s="154"/>
      <c r="M30" s="154"/>
      <c r="N30" s="154"/>
      <c r="O30" s="154"/>
      <c r="P30" s="171">
        <f>H30*E30</f>
        <v>0</v>
      </c>
      <c r="Q30" s="171">
        <v>0</v>
      </c>
      <c r="R30" s="171">
        <v>0</v>
      </c>
    </row>
    <row r="31" spans="3:18" ht="12" customHeight="1">
      <c r="C31" s="34" t="s">
        <v>29</v>
      </c>
      <c r="D31" s="170">
        <f>SUM(1.03*'Year 1'!D31)</f>
        <v>0</v>
      </c>
      <c r="E31" s="154">
        <f>D31/(52*40)</f>
        <v>0</v>
      </c>
      <c r="F31" s="154"/>
      <c r="G31" s="154"/>
      <c r="H31" s="204">
        <v>0</v>
      </c>
      <c r="I31" s="206"/>
      <c r="J31" s="206"/>
      <c r="K31" s="206"/>
      <c r="L31" s="8"/>
      <c r="M31" s="8"/>
      <c r="N31" s="8"/>
      <c r="O31" s="8"/>
      <c r="P31" s="171">
        <f>H31*E31</f>
        <v>0</v>
      </c>
      <c r="Q31" s="171">
        <v>0</v>
      </c>
      <c r="R31" s="171">
        <v>0</v>
      </c>
    </row>
    <row r="32" spans="3:18" ht="12" customHeight="1">
      <c r="C32" s="285" t="s">
        <v>172</v>
      </c>
      <c r="D32" s="183"/>
      <c r="E32" s="183"/>
      <c r="F32" s="154"/>
      <c r="G32" s="154"/>
      <c r="H32" s="154"/>
      <c r="I32" s="206"/>
      <c r="J32" s="206"/>
      <c r="K32" s="206"/>
      <c r="L32" s="8"/>
      <c r="M32" s="8"/>
      <c r="N32" s="8"/>
      <c r="O32" s="8"/>
      <c r="P32" s="284">
        <f>SUM(P29:P31)</f>
        <v>0</v>
      </c>
      <c r="Q32" s="284">
        <f>SUM(Q29:Q31)</f>
        <v>0</v>
      </c>
      <c r="R32" s="284">
        <f>SUM(R29:R31)</f>
        <v>0</v>
      </c>
    </row>
    <row r="33" spans="2:18" s="31" customFormat="1" ht="12" customHeight="1">
      <c r="B33" s="10"/>
      <c r="D33" s="174"/>
      <c r="E33" s="174"/>
      <c r="F33" s="235" t="s">
        <v>30</v>
      </c>
      <c r="G33" s="176"/>
      <c r="H33" s="176"/>
      <c r="I33" s="35"/>
      <c r="J33" s="136"/>
      <c r="K33" s="136"/>
      <c r="L33" s="137">
        <f>L15</f>
        <v>0</v>
      </c>
      <c r="M33" s="138">
        <f>M15</f>
        <v>0</v>
      </c>
      <c r="N33" s="138">
        <f>N15</f>
        <v>0</v>
      </c>
      <c r="O33" s="138">
        <f>O15</f>
        <v>0</v>
      </c>
      <c r="P33" s="175">
        <f>SUM(P15+P22+P27+P32)</f>
        <v>0</v>
      </c>
      <c r="Q33" s="175">
        <f>SUM(Q15+Q22+Q27+Q32)</f>
        <v>0</v>
      </c>
      <c r="R33" s="175">
        <f>SUM(R15+R22+R27+R32)</f>
        <v>0</v>
      </c>
    </row>
    <row r="34" spans="3:18" ht="12" customHeight="1">
      <c r="C34" s="31"/>
      <c r="D34" s="174"/>
      <c r="E34" s="174"/>
      <c r="F34" s="176"/>
      <c r="G34" s="176"/>
      <c r="H34" s="176"/>
      <c r="I34" s="35"/>
      <c r="J34" s="64"/>
      <c r="K34" s="64"/>
      <c r="L34" s="67"/>
      <c r="M34" s="68"/>
      <c r="N34" s="68"/>
      <c r="O34" s="69"/>
      <c r="P34" s="178"/>
      <c r="Q34" s="179"/>
      <c r="R34" s="179"/>
    </row>
    <row r="35" spans="2:18" ht="12" customHeight="1">
      <c r="B35" s="10" t="s">
        <v>31</v>
      </c>
      <c r="C35" s="31" t="s">
        <v>4</v>
      </c>
      <c r="D35" s="174"/>
      <c r="E35" s="174"/>
      <c r="F35" s="184" t="s">
        <v>32</v>
      </c>
      <c r="G35" s="185"/>
      <c r="H35" s="185"/>
      <c r="I35" s="149"/>
      <c r="J35" s="35"/>
      <c r="K35" s="35"/>
      <c r="L35" s="65"/>
      <c r="M35" s="65"/>
      <c r="N35" s="65"/>
      <c r="O35" s="65"/>
      <c r="P35" s="178"/>
      <c r="Q35" s="179"/>
      <c r="R35" s="179"/>
    </row>
    <row r="36" spans="3:18" ht="12" customHeight="1">
      <c r="C36" s="31"/>
      <c r="D36" s="174"/>
      <c r="E36" s="174"/>
      <c r="F36" s="184" t="s">
        <v>33</v>
      </c>
      <c r="G36" s="184"/>
      <c r="H36" s="184"/>
      <c r="I36" s="150"/>
      <c r="J36" s="35"/>
      <c r="K36" s="35"/>
      <c r="L36" s="65"/>
      <c r="M36" s="65"/>
      <c r="N36" s="65"/>
      <c r="O36" s="65"/>
      <c r="P36" s="181"/>
      <c r="Q36" s="182"/>
      <c r="R36" s="179"/>
    </row>
    <row r="37" spans="3:18" ht="12" customHeight="1">
      <c r="C37" s="16" t="s">
        <v>101</v>
      </c>
      <c r="D37" s="154"/>
      <c r="E37" s="154"/>
      <c r="F37" s="60">
        <f>SUM(Rates!G36)</f>
        <v>0.282</v>
      </c>
      <c r="G37" s="60"/>
      <c r="H37" s="60"/>
      <c r="I37" s="60"/>
      <c r="J37" s="36"/>
      <c r="K37" s="80">
        <f aca="true" t="shared" si="8" ref="K37:M39">K9*$F$37</f>
        <v>0</v>
      </c>
      <c r="L37" s="80">
        <f t="shared" si="8"/>
        <v>0</v>
      </c>
      <c r="M37" s="80">
        <f t="shared" si="8"/>
        <v>0</v>
      </c>
      <c r="N37" s="80"/>
      <c r="O37" s="80"/>
      <c r="P37" s="246">
        <f>SUM(K37:O37)</f>
        <v>0</v>
      </c>
      <c r="Q37" s="246">
        <f aca="true" t="shared" si="9" ref="Q37:R39">Q9*$F$37</f>
        <v>0</v>
      </c>
      <c r="R37" s="246">
        <f t="shared" si="9"/>
        <v>0</v>
      </c>
    </row>
    <row r="38" spans="3:18" ht="12" customHeight="1">
      <c r="C38" s="16" t="s">
        <v>180</v>
      </c>
      <c r="D38" s="154"/>
      <c r="E38" s="154"/>
      <c r="F38" s="60">
        <f>SUM(Rates!G36)</f>
        <v>0.282</v>
      </c>
      <c r="G38" s="60"/>
      <c r="H38" s="60"/>
      <c r="I38" s="60"/>
      <c r="J38" s="36"/>
      <c r="K38" s="80">
        <f t="shared" si="8"/>
        <v>0</v>
      </c>
      <c r="L38" s="80">
        <f t="shared" si="8"/>
        <v>0</v>
      </c>
      <c r="M38" s="80">
        <f t="shared" si="8"/>
        <v>0</v>
      </c>
      <c r="N38" s="80"/>
      <c r="O38" s="80"/>
      <c r="P38" s="246">
        <f>SUM(K38:O38)</f>
        <v>0</v>
      </c>
      <c r="Q38" s="292">
        <f t="shared" si="9"/>
        <v>0</v>
      </c>
      <c r="R38" s="292">
        <f t="shared" si="9"/>
        <v>0</v>
      </c>
    </row>
    <row r="39" spans="3:18" ht="12" customHeight="1">
      <c r="C39" s="16" t="s">
        <v>180</v>
      </c>
      <c r="D39" s="154"/>
      <c r="E39" s="154"/>
      <c r="F39" s="60">
        <f>SUM(Rates!G36)</f>
        <v>0.282</v>
      </c>
      <c r="G39" s="60"/>
      <c r="H39" s="60"/>
      <c r="I39" s="60"/>
      <c r="J39" s="36"/>
      <c r="K39" s="80">
        <f t="shared" si="8"/>
        <v>0</v>
      </c>
      <c r="L39" s="80">
        <f t="shared" si="8"/>
        <v>0</v>
      </c>
      <c r="M39" s="80">
        <f t="shared" si="8"/>
        <v>0</v>
      </c>
      <c r="N39" s="80"/>
      <c r="O39" s="80"/>
      <c r="P39" s="246">
        <f>SUM(K39:O39)</f>
        <v>0</v>
      </c>
      <c r="Q39" s="246">
        <f t="shared" si="9"/>
        <v>0</v>
      </c>
      <c r="R39" s="246">
        <f t="shared" si="9"/>
        <v>0</v>
      </c>
    </row>
    <row r="40" spans="3:18" ht="12" customHeight="1">
      <c r="C40" s="16" t="s">
        <v>34</v>
      </c>
      <c r="D40" s="154"/>
      <c r="E40" s="154"/>
      <c r="F40" s="60">
        <f>SUM(Rates!G37)</f>
        <v>0.337</v>
      </c>
      <c r="G40" s="60"/>
      <c r="H40" s="60"/>
      <c r="I40" s="60"/>
      <c r="J40" s="36"/>
      <c r="K40" s="36"/>
      <c r="L40" s="79"/>
      <c r="M40" s="80"/>
      <c r="N40" s="79"/>
      <c r="O40" s="80"/>
      <c r="P40" s="171">
        <f>SUM(P22*F40)</f>
        <v>0</v>
      </c>
      <c r="Q40" s="169">
        <f>SUM(Q22*F40)</f>
        <v>0</v>
      </c>
      <c r="R40" s="169">
        <f>SUM(R22*G40)</f>
        <v>0</v>
      </c>
    </row>
    <row r="41" spans="1:18" s="31" customFormat="1" ht="12" customHeight="1">
      <c r="A41" s="16"/>
      <c r="B41" s="10"/>
      <c r="C41" s="16" t="s">
        <v>122</v>
      </c>
      <c r="D41" s="154"/>
      <c r="E41" s="154"/>
      <c r="F41" s="60">
        <f>SUM(Rates!G38)</f>
        <v>0.418</v>
      </c>
      <c r="G41" s="60"/>
      <c r="H41" s="60"/>
      <c r="I41" s="60"/>
      <c r="J41" s="36"/>
      <c r="K41" s="36"/>
      <c r="L41" s="79"/>
      <c r="M41" s="80"/>
      <c r="N41" s="79"/>
      <c r="O41" s="80"/>
      <c r="P41" s="171">
        <f>SUM(P27*F41)</f>
        <v>0</v>
      </c>
      <c r="Q41" s="169">
        <f>SUM(Q27*F41)</f>
        <v>0</v>
      </c>
      <c r="R41" s="169">
        <f>SUM(R27*G41)</f>
        <v>0</v>
      </c>
    </row>
    <row r="42" spans="1:18" s="38" customFormat="1" ht="12" customHeight="1">
      <c r="A42" s="16"/>
      <c r="B42" s="10"/>
      <c r="C42" s="16" t="s">
        <v>29</v>
      </c>
      <c r="D42" s="154"/>
      <c r="E42" s="154"/>
      <c r="F42" s="60">
        <f>SUM(Rates!G39)</f>
        <v>0.074</v>
      </c>
      <c r="G42" s="60"/>
      <c r="H42" s="60"/>
      <c r="I42" s="60"/>
      <c r="J42" s="36"/>
      <c r="K42" s="36"/>
      <c r="L42" s="80"/>
      <c r="M42" s="80"/>
      <c r="N42" s="80"/>
      <c r="O42" s="80"/>
      <c r="P42" s="171">
        <f>SUM(P32*F42)</f>
        <v>0</v>
      </c>
      <c r="Q42" s="169">
        <f>SUM(Q32*F42)</f>
        <v>0</v>
      </c>
      <c r="R42" s="169">
        <f>SUM(R32*G42)</f>
        <v>0</v>
      </c>
    </row>
    <row r="43" spans="1:18" s="41" customFormat="1" ht="12" customHeight="1">
      <c r="A43" s="31"/>
      <c r="B43" s="10"/>
      <c r="C43" s="31"/>
      <c r="D43" s="174"/>
      <c r="E43" s="174"/>
      <c r="F43" s="223" t="s">
        <v>49</v>
      </c>
      <c r="G43" s="176"/>
      <c r="H43" s="176"/>
      <c r="I43" s="35"/>
      <c r="J43" s="136"/>
      <c r="K43" s="136"/>
      <c r="L43" s="137">
        <f aca="true" t="shared" si="10" ref="L43:R43">SUM(L37:L42)</f>
        <v>0</v>
      </c>
      <c r="M43" s="138">
        <f t="shared" si="10"/>
        <v>0</v>
      </c>
      <c r="N43" s="138">
        <f t="shared" si="10"/>
        <v>0</v>
      </c>
      <c r="O43" s="138">
        <f t="shared" si="10"/>
        <v>0</v>
      </c>
      <c r="P43" s="175">
        <f t="shared" si="10"/>
        <v>0</v>
      </c>
      <c r="Q43" s="175">
        <f t="shared" si="10"/>
        <v>0</v>
      </c>
      <c r="R43" s="175">
        <f t="shared" si="10"/>
        <v>0</v>
      </c>
    </row>
    <row r="44" spans="2:18" s="38" customFormat="1" ht="12" customHeight="1">
      <c r="B44" s="37"/>
      <c r="D44" s="188"/>
      <c r="E44" s="188"/>
      <c r="F44"/>
      <c r="G44" s="187"/>
      <c r="H44" s="187"/>
      <c r="I44" s="39"/>
      <c r="J44" s="39"/>
      <c r="K44" s="39"/>
      <c r="L44" s="70"/>
      <c r="M44" s="70"/>
      <c r="N44" s="70"/>
      <c r="O44" s="70"/>
      <c r="P44" s="221"/>
      <c r="Q44" s="177"/>
      <c r="R44" s="189"/>
    </row>
    <row r="45" spans="1:18" s="31" customFormat="1" ht="12" customHeight="1">
      <c r="A45" s="41"/>
      <c r="B45" s="40"/>
      <c r="C45" s="41"/>
      <c r="D45" s="191"/>
      <c r="E45" s="191"/>
      <c r="F45" s="223" t="s">
        <v>35</v>
      </c>
      <c r="G45" s="190"/>
      <c r="H45" s="190"/>
      <c r="I45" s="42"/>
      <c r="J45" s="136"/>
      <c r="K45" s="136"/>
      <c r="L45" s="137">
        <f aca="true" t="shared" si="11" ref="L45:R45">L33+L43</f>
        <v>0</v>
      </c>
      <c r="M45" s="138">
        <f t="shared" si="11"/>
        <v>0</v>
      </c>
      <c r="N45" s="138">
        <f t="shared" si="11"/>
        <v>0</v>
      </c>
      <c r="O45" s="138">
        <f t="shared" si="11"/>
        <v>0</v>
      </c>
      <c r="P45" s="192">
        <f t="shared" si="11"/>
        <v>0</v>
      </c>
      <c r="Q45" s="192">
        <f t="shared" si="11"/>
        <v>0</v>
      </c>
      <c r="R45" s="192">
        <f t="shared" si="11"/>
        <v>0</v>
      </c>
    </row>
    <row r="46" spans="1:18" s="31" customFormat="1" ht="12" customHeight="1">
      <c r="A46" s="38"/>
      <c r="B46" s="37"/>
      <c r="C46" s="38"/>
      <c r="D46" s="188"/>
      <c r="E46" s="188"/>
      <c r="F46" s="187"/>
      <c r="G46" s="187"/>
      <c r="H46" s="187"/>
      <c r="I46" s="39"/>
      <c r="J46" s="39"/>
      <c r="K46" s="39"/>
      <c r="L46" s="70"/>
      <c r="M46" s="70"/>
      <c r="N46" s="70"/>
      <c r="O46" s="70"/>
      <c r="P46" s="177"/>
      <c r="Q46" s="189"/>
      <c r="R46" s="189"/>
    </row>
    <row r="47" spans="1:18" s="47" customFormat="1" ht="12" customHeight="1">
      <c r="A47" s="31"/>
      <c r="B47" s="10" t="s">
        <v>36</v>
      </c>
      <c r="C47" s="31" t="s">
        <v>128</v>
      </c>
      <c r="D47" s="174"/>
      <c r="E47" s="174"/>
      <c r="F47" s="190"/>
      <c r="G47" s="151"/>
      <c r="H47" s="151"/>
      <c r="I47" s="43"/>
      <c r="J47" s="44"/>
      <c r="K47" s="44"/>
      <c r="L47" s="71"/>
      <c r="M47" s="71"/>
      <c r="N47" s="71"/>
      <c r="O47" s="71"/>
      <c r="P47" s="192">
        <v>0</v>
      </c>
      <c r="Q47" s="192">
        <v>0</v>
      </c>
      <c r="R47" s="192">
        <v>0</v>
      </c>
    </row>
    <row r="48" spans="1:18" s="47" customFormat="1" ht="12" customHeight="1">
      <c r="A48" s="31"/>
      <c r="B48" s="10"/>
      <c r="C48" s="31"/>
      <c r="D48" s="174"/>
      <c r="E48" s="174"/>
      <c r="F48" s="176"/>
      <c r="G48" s="176"/>
      <c r="H48" s="176"/>
      <c r="I48" s="35"/>
      <c r="J48" s="35"/>
      <c r="K48" s="35"/>
      <c r="L48" s="65"/>
      <c r="M48" s="65"/>
      <c r="N48" s="65"/>
      <c r="O48" s="65"/>
      <c r="P48" s="193" t="s">
        <v>2</v>
      </c>
      <c r="Q48" s="194"/>
      <c r="R48" s="195"/>
    </row>
    <row r="49" spans="2:18" s="47" customFormat="1" ht="12" customHeight="1">
      <c r="B49" s="10" t="s">
        <v>37</v>
      </c>
      <c r="C49" s="46" t="s">
        <v>0</v>
      </c>
      <c r="D49" s="197"/>
      <c r="E49" s="197"/>
      <c r="F49" s="190"/>
      <c r="G49" s="151"/>
      <c r="H49" s="151"/>
      <c r="I49" s="43"/>
      <c r="J49" s="44"/>
      <c r="K49" s="44"/>
      <c r="L49" s="71"/>
      <c r="M49" s="71"/>
      <c r="N49" s="71"/>
      <c r="O49" s="71"/>
      <c r="P49" s="192">
        <v>0</v>
      </c>
      <c r="Q49" s="192">
        <v>0</v>
      </c>
      <c r="R49" s="192">
        <v>0</v>
      </c>
    </row>
    <row r="50" spans="2:18" s="47" customFormat="1" ht="12" customHeight="1">
      <c r="B50" s="10"/>
      <c r="C50" s="48"/>
      <c r="D50" s="198"/>
      <c r="E50" s="198"/>
      <c r="F50" s="196"/>
      <c r="G50" s="196"/>
      <c r="H50" s="196"/>
      <c r="I50" s="49"/>
      <c r="J50" s="49"/>
      <c r="K50" s="49"/>
      <c r="L50" s="72"/>
      <c r="M50" s="72"/>
      <c r="N50" s="72"/>
      <c r="O50" s="72"/>
      <c r="P50" s="199"/>
      <c r="Q50" s="194"/>
      <c r="R50" s="194"/>
    </row>
    <row r="51" spans="1:18" s="31" customFormat="1" ht="12" customHeight="1">
      <c r="A51" s="47"/>
      <c r="B51" s="10" t="s">
        <v>38</v>
      </c>
      <c r="C51" s="46" t="s">
        <v>138</v>
      </c>
      <c r="D51" s="198"/>
      <c r="E51" s="198"/>
      <c r="F51" s="196"/>
      <c r="G51" s="196"/>
      <c r="H51" s="196"/>
      <c r="I51" s="49"/>
      <c r="J51" s="49"/>
      <c r="K51" s="49"/>
      <c r="L51" s="72"/>
      <c r="M51" s="72"/>
      <c r="N51" s="72"/>
      <c r="O51" s="72"/>
      <c r="P51" s="192">
        <v>0</v>
      </c>
      <c r="Q51" s="192">
        <v>0</v>
      </c>
      <c r="R51" s="192">
        <v>0</v>
      </c>
    </row>
    <row r="52" spans="1:18" s="38" customFormat="1" ht="12" customHeight="1">
      <c r="A52" s="47"/>
      <c r="B52" s="10"/>
      <c r="C52" s="48"/>
      <c r="D52" s="198"/>
      <c r="E52" s="198"/>
      <c r="F52" s="196"/>
      <c r="G52" s="196"/>
      <c r="H52" s="196"/>
      <c r="I52" s="49"/>
      <c r="J52" s="49"/>
      <c r="K52" s="49"/>
      <c r="L52" s="72"/>
      <c r="M52" s="72"/>
      <c r="N52" s="72"/>
      <c r="O52" s="72"/>
      <c r="P52" s="199"/>
      <c r="Q52" s="194"/>
      <c r="R52" s="194"/>
    </row>
    <row r="53" spans="2:18" s="31" customFormat="1" ht="12" customHeight="1">
      <c r="B53" s="10" t="s">
        <v>126</v>
      </c>
      <c r="C53" s="31" t="s">
        <v>86</v>
      </c>
      <c r="D53" s="174"/>
      <c r="E53" s="174"/>
      <c r="F53" s="190"/>
      <c r="G53" s="151"/>
      <c r="H53" s="151"/>
      <c r="I53" s="43"/>
      <c r="J53" s="44"/>
      <c r="K53" s="44"/>
      <c r="L53" s="71"/>
      <c r="M53" s="71"/>
      <c r="N53" s="71"/>
      <c r="O53" s="71"/>
      <c r="P53" s="192">
        <v>0</v>
      </c>
      <c r="Q53" s="192">
        <v>0</v>
      </c>
      <c r="R53" s="192">
        <v>0</v>
      </c>
    </row>
    <row r="54" spans="1:18" ht="12" customHeight="1">
      <c r="A54" s="38"/>
      <c r="B54" s="37"/>
      <c r="C54" s="38"/>
      <c r="D54" s="188"/>
      <c r="E54" s="188"/>
      <c r="F54" s="187"/>
      <c r="G54" s="187"/>
      <c r="H54" s="187"/>
      <c r="I54" s="39"/>
      <c r="J54" s="39"/>
      <c r="K54" s="39"/>
      <c r="L54" s="70"/>
      <c r="M54" s="70"/>
      <c r="N54" s="70"/>
      <c r="O54" s="70"/>
      <c r="P54" s="177"/>
      <c r="Q54" s="189"/>
      <c r="R54" s="189"/>
    </row>
    <row r="55" spans="1:18" ht="12" customHeight="1">
      <c r="A55" s="31"/>
      <c r="B55" s="10" t="s">
        <v>127</v>
      </c>
      <c r="C55" s="50" t="s">
        <v>39</v>
      </c>
      <c r="D55" s="201"/>
      <c r="E55" s="201"/>
      <c r="F55" s="187"/>
      <c r="G55" s="151"/>
      <c r="H55" s="151"/>
      <c r="I55" s="43"/>
      <c r="J55" s="44"/>
      <c r="K55" s="44"/>
      <c r="L55" s="71"/>
      <c r="M55" s="71"/>
      <c r="N55" s="71"/>
      <c r="O55" s="71"/>
      <c r="P55" s="217"/>
      <c r="Q55" s="195"/>
      <c r="R55" s="195"/>
    </row>
    <row r="56" spans="2:18" ht="12" customHeight="1">
      <c r="B56" s="51"/>
      <c r="C56" s="179" t="s">
        <v>40</v>
      </c>
      <c r="D56" s="154"/>
      <c r="E56" s="154"/>
      <c r="F56" s="155"/>
      <c r="G56" s="155"/>
      <c r="H56" s="155"/>
      <c r="I56" s="28"/>
      <c r="J56" s="28"/>
      <c r="K56" s="28"/>
      <c r="L56" s="27"/>
      <c r="M56" s="27"/>
      <c r="N56" s="27"/>
      <c r="O56" s="27"/>
      <c r="P56" s="299">
        <v>0</v>
      </c>
      <c r="Q56" s="186">
        <v>0</v>
      </c>
      <c r="R56" s="186">
        <v>0</v>
      </c>
    </row>
    <row r="57" spans="2:18" ht="12" customHeight="1">
      <c r="B57" s="51"/>
      <c r="C57" s="31" t="s">
        <v>140</v>
      </c>
      <c r="D57" s="154"/>
      <c r="E57" s="154"/>
      <c r="F57" s="155"/>
      <c r="G57" s="155"/>
      <c r="H57" s="155"/>
      <c r="I57" s="28"/>
      <c r="J57" s="28"/>
      <c r="K57" s="28"/>
      <c r="L57" s="27"/>
      <c r="M57" s="27"/>
      <c r="N57" s="27"/>
      <c r="O57" s="27"/>
      <c r="P57" s="300">
        <v>0</v>
      </c>
      <c r="Q57" s="169">
        <v>0</v>
      </c>
      <c r="R57" s="169">
        <v>0</v>
      </c>
    </row>
    <row r="58" spans="1:18" s="38" customFormat="1" ht="12" customHeight="1">
      <c r="A58" s="16"/>
      <c r="B58" s="51"/>
      <c r="C58" s="282" t="s">
        <v>148</v>
      </c>
      <c r="D58" s="215"/>
      <c r="E58" s="215"/>
      <c r="F58" s="155"/>
      <c r="G58" s="155"/>
      <c r="H58" s="155"/>
      <c r="I58" s="28"/>
      <c r="J58" s="28"/>
      <c r="K58" s="28"/>
      <c r="L58" s="27"/>
      <c r="M58" s="27"/>
      <c r="N58" s="27"/>
      <c r="O58" s="27"/>
      <c r="P58" s="301">
        <v>0</v>
      </c>
      <c r="Q58" s="169">
        <v>0</v>
      </c>
      <c r="R58" s="169">
        <v>0</v>
      </c>
    </row>
    <row r="59" spans="1:18" s="41" customFormat="1" ht="12" customHeight="1">
      <c r="A59" s="16"/>
      <c r="B59" s="51"/>
      <c r="C59" s="16" t="s">
        <v>129</v>
      </c>
      <c r="D59" s="155"/>
      <c r="E59" s="155"/>
      <c r="F59" s="155"/>
      <c r="G59" s="155"/>
      <c r="H59" s="155"/>
      <c r="I59" s="28"/>
      <c r="J59" s="28"/>
      <c r="K59" s="28"/>
      <c r="L59" s="27"/>
      <c r="M59" s="27"/>
      <c r="N59" s="27"/>
      <c r="O59" s="27"/>
      <c r="P59" s="300">
        <v>0</v>
      </c>
      <c r="Q59" s="169">
        <v>0</v>
      </c>
      <c r="R59" s="169">
        <v>0</v>
      </c>
    </row>
    <row r="60" spans="1:18" ht="12" customHeight="1">
      <c r="A60" s="38"/>
      <c r="B60" s="37"/>
      <c r="C60" s="155" t="str">
        <f>'Year 1'!C59</f>
        <v>Other:  </v>
      </c>
      <c r="D60" s="187"/>
      <c r="E60" s="187"/>
      <c r="F60" s="187"/>
      <c r="G60" s="187"/>
      <c r="H60" s="187"/>
      <c r="I60" s="52"/>
      <c r="J60" s="52"/>
      <c r="K60" s="52"/>
      <c r="L60" s="70"/>
      <c r="M60" s="70"/>
      <c r="N60" s="70"/>
      <c r="O60" s="70"/>
      <c r="P60" s="300">
        <v>0</v>
      </c>
      <c r="Q60" s="169">
        <v>0</v>
      </c>
      <c r="R60" s="303">
        <v>0</v>
      </c>
    </row>
    <row r="61" spans="1:18" ht="12" customHeight="1">
      <c r="A61" s="38"/>
      <c r="B61" s="37"/>
      <c r="C61" s="155" t="str">
        <f>'Year 1'!C59</f>
        <v>Other:  </v>
      </c>
      <c r="D61" s="187"/>
      <c r="E61" s="187"/>
      <c r="F61" s="187"/>
      <c r="G61" s="187"/>
      <c r="H61" s="187"/>
      <c r="I61" s="52"/>
      <c r="J61" s="52"/>
      <c r="K61" s="52"/>
      <c r="L61" s="70"/>
      <c r="M61" s="70"/>
      <c r="N61" s="70"/>
      <c r="O61" s="70"/>
      <c r="P61" s="302">
        <v>0</v>
      </c>
      <c r="Q61" s="172">
        <v>0</v>
      </c>
      <c r="R61" s="218">
        <v>0</v>
      </c>
    </row>
    <row r="62" spans="1:18" s="31" customFormat="1" ht="12" customHeight="1">
      <c r="A62" s="41"/>
      <c r="B62" s="40"/>
      <c r="C62" s="155"/>
      <c r="D62" s="190"/>
      <c r="E62" s="190"/>
      <c r="F62" s="190"/>
      <c r="G62" s="190"/>
      <c r="H62" s="190"/>
      <c r="I62" s="53"/>
      <c r="J62" s="233" t="s">
        <v>41</v>
      </c>
      <c r="K62" s="233"/>
      <c r="L62" s="73"/>
      <c r="M62" s="73"/>
      <c r="N62" s="73"/>
      <c r="O62" s="73"/>
      <c r="P62" s="298">
        <f>SUM(P56:P61)</f>
        <v>0</v>
      </c>
      <c r="Q62" s="298">
        <f>SUM(Q56:Q61)</f>
        <v>0</v>
      </c>
      <c r="R62" s="298">
        <f>SUM(R56:R61)</f>
        <v>0</v>
      </c>
    </row>
    <row r="63" spans="3:19" ht="12.75">
      <c r="C63" s="55"/>
      <c r="D63" s="202"/>
      <c r="E63" s="202"/>
      <c r="I63" s="56"/>
      <c r="J63" s="57"/>
      <c r="K63" s="57"/>
      <c r="L63" s="15"/>
      <c r="M63" s="15"/>
      <c r="N63" s="15"/>
      <c r="O63" s="107"/>
      <c r="P63" s="178"/>
      <c r="Q63" s="179"/>
      <c r="R63" s="179"/>
      <c r="S63" s="106"/>
    </row>
    <row r="64" spans="2:18" s="31" customFormat="1" ht="12" customHeight="1">
      <c r="B64" s="10" t="s">
        <v>42</v>
      </c>
      <c r="C64" s="31" t="s">
        <v>43</v>
      </c>
      <c r="D64" s="176"/>
      <c r="E64" s="176"/>
      <c r="F64" s="176"/>
      <c r="G64" s="176"/>
      <c r="H64" s="176"/>
      <c r="I64" s="35"/>
      <c r="J64" s="35"/>
      <c r="K64" s="35"/>
      <c r="L64" s="65"/>
      <c r="M64" s="65"/>
      <c r="N64" s="65"/>
      <c r="O64" s="65"/>
      <c r="P64" s="175">
        <f>P62+P53+P51+P49+P47+P45</f>
        <v>0</v>
      </c>
      <c r="Q64" s="175">
        <f>Q62+Q53+Q49+Q45+Q47+Q51</f>
        <v>0</v>
      </c>
      <c r="R64" s="175">
        <f>R62+R53+R49+R45+R51+R47</f>
        <v>0</v>
      </c>
    </row>
    <row r="65" spans="6:18" ht="25.5">
      <c r="F65" s="203" t="s">
        <v>9</v>
      </c>
      <c r="G65" s="203"/>
      <c r="H65" s="203"/>
      <c r="I65" s="56"/>
      <c r="J65" s="289" t="s">
        <v>186</v>
      </c>
      <c r="K65" s="289" t="s">
        <v>187</v>
      </c>
      <c r="L65" s="287" t="s">
        <v>188</v>
      </c>
      <c r="M65" s="288"/>
      <c r="N65" s="288"/>
      <c r="O65" s="15"/>
      <c r="P65" s="178"/>
      <c r="Q65" s="179"/>
      <c r="R65" s="179"/>
    </row>
    <row r="66" spans="1:18" ht="12" customHeight="1">
      <c r="A66" s="31"/>
      <c r="B66" s="10" t="s">
        <v>44</v>
      </c>
      <c r="C66" s="31" t="s">
        <v>45</v>
      </c>
      <c r="D66" s="165"/>
      <c r="E66" s="165"/>
      <c r="F66" s="236">
        <f>SUM(Rates!G43)</f>
        <v>0.595</v>
      </c>
      <c r="G66" s="188"/>
      <c r="H66" s="188"/>
      <c r="I66" s="58"/>
      <c r="J66" s="286">
        <f>SUM(P33)</f>
        <v>0</v>
      </c>
      <c r="K66" s="286">
        <f>SUM(Q45+Q49+Q62)</f>
        <v>0</v>
      </c>
      <c r="L66" s="286">
        <f>SUM(R45+R49+R62)</f>
        <v>0</v>
      </c>
      <c r="M66" s="74"/>
      <c r="N66" s="74"/>
      <c r="O66" s="74"/>
      <c r="P66" s="175">
        <f>SUM(J66*F66)</f>
        <v>0</v>
      </c>
      <c r="Q66" s="175">
        <f>SUM(K66*F66)</f>
        <v>0</v>
      </c>
      <c r="R66" s="175">
        <f>SUM(L66*F66)</f>
        <v>0</v>
      </c>
    </row>
    <row r="67" spans="3:18" ht="12" customHeight="1">
      <c r="C67" s="297" t="s">
        <v>193</v>
      </c>
      <c r="I67" s="56"/>
      <c r="J67" s="57"/>
      <c r="K67" s="57"/>
      <c r="L67" s="15"/>
      <c r="M67" s="15"/>
      <c r="N67" s="15"/>
      <c r="O67" s="107"/>
      <c r="P67" s="193"/>
      <c r="Q67" s="179"/>
      <c r="R67" s="179"/>
    </row>
    <row r="68" spans="2:18" ht="12" customHeight="1">
      <c r="B68" s="10" t="s">
        <v>46</v>
      </c>
      <c r="C68"/>
      <c r="D68" s="200"/>
      <c r="E68" s="200"/>
      <c r="F68" s="176"/>
      <c r="G68" s="176"/>
      <c r="H68" s="176"/>
      <c r="I68" s="31"/>
      <c r="J68" s="234" t="s">
        <v>47</v>
      </c>
      <c r="K68" s="234"/>
      <c r="L68" s="65"/>
      <c r="M68" s="65"/>
      <c r="N68" s="65"/>
      <c r="O68" s="65"/>
      <c r="P68" s="207">
        <f>P64+P66</f>
        <v>0</v>
      </c>
      <c r="Q68" s="207">
        <f>Q64+Q66</f>
        <v>0</v>
      </c>
      <c r="R68" s="207">
        <f>R64+R66</f>
        <v>0</v>
      </c>
    </row>
    <row r="69" ht="12" customHeight="1">
      <c r="C69" s="16" t="s">
        <v>87</v>
      </c>
    </row>
    <row r="70" spans="11:16" ht="12" customHeight="1">
      <c r="K70" s="308" t="s">
        <v>201</v>
      </c>
      <c r="L70"/>
      <c r="M70"/>
      <c r="N70"/>
      <c r="O70" s="14">
        <f>Rates!G29</f>
        <v>0.595</v>
      </c>
      <c r="P70" s="304">
        <f>P66/12*Rates!$C$43</f>
        <v>0</v>
      </c>
    </row>
    <row r="71" spans="3:17" ht="12" customHeight="1">
      <c r="C71" s="253" t="s">
        <v>134</v>
      </c>
      <c r="D71" s="176"/>
      <c r="E71" s="176"/>
      <c r="F71" s="176"/>
      <c r="G71" s="176"/>
      <c r="H71" s="176"/>
      <c r="I71" s="31"/>
      <c r="J71" s="31"/>
      <c r="K71" s="350" t="s">
        <v>202</v>
      </c>
      <c r="L71" s="350"/>
      <c r="M71" s="350"/>
      <c r="N71" s="350"/>
      <c r="O71" s="307">
        <f>Rates!I29</f>
        <v>0.6</v>
      </c>
      <c r="P71" s="154">
        <f>P66/12*Rates!$D$43</f>
        <v>0</v>
      </c>
      <c r="Q71" s="174"/>
    </row>
    <row r="72" spans="3:17" ht="12" customHeight="1">
      <c r="C72" s="253" t="s">
        <v>135</v>
      </c>
      <c r="F72" s="155"/>
      <c r="G72" s="155"/>
      <c r="H72" s="155"/>
      <c r="I72" s="16"/>
      <c r="J72" s="16"/>
      <c r="K72" s="350"/>
      <c r="L72" s="350"/>
      <c r="M72" s="350"/>
      <c r="N72" s="350"/>
      <c r="O72" s="126"/>
      <c r="Q72" s="155"/>
    </row>
    <row r="73" spans="11:14" ht="12" customHeight="1">
      <c r="K73" s="350"/>
      <c r="L73" s="350"/>
      <c r="M73" s="350"/>
      <c r="N73" s="350"/>
    </row>
  </sheetData>
  <sheetProtection/>
  <mergeCells count="1">
    <mergeCell ref="K71:N73"/>
  </mergeCells>
  <printOptions/>
  <pageMargins left="0.78" right="0.75" top="1" bottom="1" header="0.5" footer="0.5"/>
  <pageSetup fitToHeight="1" fitToWidth="1" horizontalDpi="600" verticalDpi="600" orientation="landscape" scale="56" r:id="rId1"/>
  <headerFooter alignWithMargins="0">
    <oddHeader>&amp;C&amp;"Times New Roman,Bold"OHIO DEPARTMENT OF TRANSPORTATION
&amp;A</oddHeader>
  </headerFooter>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S73"/>
  <sheetViews>
    <sheetView zoomScale="75" zoomScaleNormal="75" zoomScalePageLayoutView="0" workbookViewId="0" topLeftCell="A1">
      <pane xSplit="3" ySplit="7" topLeftCell="D8" activePane="bottomRight" state="frozen"/>
      <selection pane="topLeft" activeCell="L56" sqref="L56"/>
      <selection pane="topRight" activeCell="L56" sqref="L56"/>
      <selection pane="bottomLeft" activeCell="L56" sqref="L56"/>
      <selection pane="bottomRight" activeCell="C9" sqref="C9:C14"/>
    </sheetView>
  </sheetViews>
  <sheetFormatPr defaultColWidth="9.33203125" defaultRowHeight="12" customHeight="1"/>
  <cols>
    <col min="1" max="1" width="12" style="16" customWidth="1"/>
    <col min="2" max="2" width="2.5" style="10" customWidth="1"/>
    <col min="3" max="3" width="23.83203125" style="16" customWidth="1"/>
    <col min="4" max="5" width="12.83203125" style="155" customWidth="1"/>
    <col min="6" max="6" width="10.5" style="153" customWidth="1"/>
    <col min="7" max="7" width="12.16015625" style="153" bestFit="1" customWidth="1"/>
    <col min="8" max="8" width="12.16015625" style="153" customWidth="1"/>
    <col min="9" max="9" width="9.5" style="13" bestFit="1" customWidth="1"/>
    <col min="10" max="10" width="8.83203125" style="14" customWidth="1"/>
    <col min="11" max="11" width="9.66015625" style="14" bestFit="1" customWidth="1"/>
    <col min="12" max="13" width="12.33203125" style="14" customWidth="1"/>
    <col min="14" max="14" width="12.83203125" style="14" customWidth="1"/>
    <col min="15" max="15" width="12.16015625" style="14" customWidth="1"/>
    <col min="16" max="17" width="12.83203125" style="154" customWidth="1"/>
    <col min="18" max="18" width="12.83203125" style="155" customWidth="1"/>
    <col min="19" max="16384" width="9.33203125" style="16" customWidth="1"/>
  </cols>
  <sheetData>
    <row r="1" spans="2:18" s="31" customFormat="1" ht="12" customHeight="1">
      <c r="B1" s="10"/>
      <c r="D1" s="176"/>
      <c r="E1" s="176"/>
      <c r="F1" s="273"/>
      <c r="G1" s="273"/>
      <c r="H1" s="273"/>
      <c r="I1" s="274"/>
      <c r="J1" s="275"/>
      <c r="K1" s="275"/>
      <c r="L1" s="275"/>
      <c r="M1" s="275"/>
      <c r="N1" s="275"/>
      <c r="O1" s="275"/>
      <c r="P1" s="174"/>
      <c r="Q1" s="174"/>
      <c r="R1" s="176"/>
    </row>
    <row r="3" spans="3:11" ht="12" customHeight="1">
      <c r="C3" s="61" t="s">
        <v>10</v>
      </c>
      <c r="D3" s="11">
        <f>'Year 2'!D3+366</f>
        <v>43649</v>
      </c>
      <c r="E3" s="11"/>
      <c r="F3" s="180" t="s">
        <v>11</v>
      </c>
      <c r="G3" s="66">
        <f>D3+364</f>
        <v>44013</v>
      </c>
      <c r="H3" s="66"/>
      <c r="I3" s="12"/>
      <c r="J3" s="13"/>
      <c r="K3" s="13"/>
    </row>
    <row r="4" spans="3:11" ht="12" customHeight="1">
      <c r="C4" s="61"/>
      <c r="D4" s="215"/>
      <c r="E4" s="215"/>
      <c r="F4" s="180"/>
      <c r="G4" s="216"/>
      <c r="H4" s="216"/>
      <c r="I4" s="12"/>
      <c r="J4" s="13"/>
      <c r="K4" s="13"/>
    </row>
    <row r="5" spans="3:18" ht="12" customHeight="1">
      <c r="C5" s="17"/>
      <c r="D5" s="151"/>
      <c r="E5" s="151"/>
      <c r="F5" s="168"/>
      <c r="G5" s="168"/>
      <c r="H5" s="168"/>
      <c r="I5" s="17"/>
      <c r="J5" s="17"/>
      <c r="K5" s="17"/>
      <c r="L5" s="17" t="s">
        <v>2</v>
      </c>
      <c r="M5" s="17"/>
      <c r="N5" s="17"/>
      <c r="O5" s="17"/>
      <c r="P5" s="156" t="s">
        <v>12</v>
      </c>
      <c r="Q5" s="157"/>
      <c r="R5" s="158"/>
    </row>
    <row r="6" spans="3:18" ht="12" customHeight="1">
      <c r="C6" s="17"/>
      <c r="D6" s="163" t="s">
        <v>3</v>
      </c>
      <c r="E6" s="290" t="s">
        <v>173</v>
      </c>
      <c r="F6" s="180" t="s">
        <v>168</v>
      </c>
      <c r="G6" s="180" t="s">
        <v>169</v>
      </c>
      <c r="H6" s="180" t="s">
        <v>174</v>
      </c>
      <c r="I6" s="19" t="s">
        <v>13</v>
      </c>
      <c r="J6" s="20" t="s">
        <v>14</v>
      </c>
      <c r="K6" s="23" t="s">
        <v>175</v>
      </c>
      <c r="L6" s="25" t="s">
        <v>6</v>
      </c>
      <c r="M6" s="25" t="s">
        <v>7</v>
      </c>
      <c r="N6" s="21"/>
      <c r="O6" s="21"/>
      <c r="P6" s="160" t="s">
        <v>5</v>
      </c>
      <c r="Q6" s="161" t="s">
        <v>16</v>
      </c>
      <c r="R6" s="162" t="s">
        <v>17</v>
      </c>
    </row>
    <row r="7" spans="2:18" ht="12" customHeight="1">
      <c r="B7" s="22" t="s">
        <v>18</v>
      </c>
      <c r="C7" s="17" t="s">
        <v>19</v>
      </c>
      <c r="D7" s="214" t="s">
        <v>19</v>
      </c>
      <c r="E7" s="165" t="s">
        <v>20</v>
      </c>
      <c r="F7" s="165" t="s">
        <v>20</v>
      </c>
      <c r="G7" s="165" t="s">
        <v>20</v>
      </c>
      <c r="H7" s="165" t="s">
        <v>21</v>
      </c>
      <c r="I7" s="24" t="s">
        <v>21</v>
      </c>
      <c r="J7" s="24" t="s">
        <v>21</v>
      </c>
      <c r="K7" s="16" t="s">
        <v>176</v>
      </c>
      <c r="L7" s="16" t="s">
        <v>176</v>
      </c>
      <c r="M7" s="16" t="s">
        <v>176</v>
      </c>
      <c r="N7" s="25"/>
      <c r="O7" s="25"/>
      <c r="P7" s="166" t="s">
        <v>22</v>
      </c>
      <c r="Q7" s="167" t="s">
        <v>23</v>
      </c>
      <c r="R7" s="219" t="s">
        <v>24</v>
      </c>
    </row>
    <row r="8" spans="3:18" ht="12" customHeight="1">
      <c r="C8" s="26" t="s">
        <v>25</v>
      </c>
      <c r="D8" s="168"/>
      <c r="E8" s="168"/>
      <c r="F8" s="168"/>
      <c r="G8" s="165"/>
      <c r="H8" s="165"/>
      <c r="I8" s="63"/>
      <c r="J8" s="63"/>
      <c r="K8" s="63"/>
      <c r="L8" s="63"/>
      <c r="M8" s="63"/>
      <c r="N8" s="63"/>
      <c r="O8" s="63"/>
      <c r="P8" s="186"/>
      <c r="Q8" s="186"/>
      <c r="R8" s="186"/>
    </row>
    <row r="9" spans="3:18" ht="12" customHeight="1">
      <c r="C9" s="296">
        <f>SUM('Year 1'!C9)</f>
        <v>0</v>
      </c>
      <c r="D9" s="170">
        <f>SUM(1.03*'Year 2'!D9)</f>
        <v>0</v>
      </c>
      <c r="E9" s="154">
        <f aca="true" t="shared" si="0" ref="E9:E14">D9/(52*40)</f>
        <v>0</v>
      </c>
      <c r="F9" s="154">
        <f aca="true" t="shared" si="1" ref="F9:F14">D9/(32*40)</f>
        <v>0</v>
      </c>
      <c r="G9" s="154">
        <f aca="true" t="shared" si="2" ref="G9:G14">D9/(32*40)</f>
        <v>0</v>
      </c>
      <c r="H9" s="204">
        <v>0</v>
      </c>
      <c r="I9" s="204">
        <v>0</v>
      </c>
      <c r="J9" s="204">
        <v>0</v>
      </c>
      <c r="K9" s="294">
        <f aca="true" t="shared" si="3" ref="K9:K14">SUM(H9*E9)</f>
        <v>0</v>
      </c>
      <c r="L9" s="75">
        <f aca="true" t="shared" si="4" ref="L9:L14">I9*F9</f>
        <v>0</v>
      </c>
      <c r="M9" s="75">
        <f aca="true" t="shared" si="5" ref="M9:M14">G9*J9</f>
        <v>0</v>
      </c>
      <c r="N9" s="75"/>
      <c r="O9" s="75"/>
      <c r="P9" s="171">
        <f aca="true" t="shared" si="6" ref="P9:P14">SUM(K9:M9)</f>
        <v>0</v>
      </c>
      <c r="Q9" s="171">
        <v>0</v>
      </c>
      <c r="R9" s="171">
        <v>0</v>
      </c>
    </row>
    <row r="10" spans="3:18" ht="12" customHeight="1">
      <c r="C10" s="296">
        <f>SUM('Year 1'!C10)</f>
        <v>0</v>
      </c>
      <c r="D10" s="170">
        <f>SUM(1.03*'Year 2'!D10)</f>
        <v>0</v>
      </c>
      <c r="E10" s="154">
        <f t="shared" si="0"/>
        <v>0</v>
      </c>
      <c r="F10" s="154">
        <f t="shared" si="1"/>
        <v>0</v>
      </c>
      <c r="G10" s="154">
        <f t="shared" si="2"/>
        <v>0</v>
      </c>
      <c r="H10" s="204">
        <v>0</v>
      </c>
      <c r="I10" s="204">
        <v>0</v>
      </c>
      <c r="J10" s="204">
        <v>0</v>
      </c>
      <c r="K10" s="294">
        <f t="shared" si="3"/>
        <v>0</v>
      </c>
      <c r="L10" s="75">
        <f t="shared" si="4"/>
        <v>0</v>
      </c>
      <c r="M10" s="75">
        <f t="shared" si="5"/>
        <v>0</v>
      </c>
      <c r="N10" s="75"/>
      <c r="O10" s="75"/>
      <c r="P10" s="171">
        <f t="shared" si="6"/>
        <v>0</v>
      </c>
      <c r="Q10" s="169">
        <v>0</v>
      </c>
      <c r="R10" s="169">
        <v>0</v>
      </c>
    </row>
    <row r="11" spans="3:18" ht="12" customHeight="1">
      <c r="C11" s="296">
        <f>SUM('Year 1'!C11)</f>
        <v>0</v>
      </c>
      <c r="D11" s="170">
        <f>SUM(1.03*'Year 2'!D11)</f>
        <v>0</v>
      </c>
      <c r="E11" s="154">
        <f t="shared" si="0"/>
        <v>0</v>
      </c>
      <c r="F11" s="154">
        <f t="shared" si="1"/>
        <v>0</v>
      </c>
      <c r="G11" s="154">
        <f t="shared" si="2"/>
        <v>0</v>
      </c>
      <c r="H11" s="205">
        <v>0</v>
      </c>
      <c r="I11" s="205">
        <v>0</v>
      </c>
      <c r="J11" s="205">
        <v>0</v>
      </c>
      <c r="K11" s="294">
        <f t="shared" si="3"/>
        <v>0</v>
      </c>
      <c r="L11" s="75">
        <f t="shared" si="4"/>
        <v>0</v>
      </c>
      <c r="M11" s="75">
        <f t="shared" si="5"/>
        <v>0</v>
      </c>
      <c r="N11" s="75"/>
      <c r="O11" s="75"/>
      <c r="P11" s="171">
        <f t="shared" si="6"/>
        <v>0</v>
      </c>
      <c r="Q11" s="169">
        <v>0</v>
      </c>
      <c r="R11" s="169">
        <v>0</v>
      </c>
    </row>
    <row r="12" spans="3:18" ht="12" customHeight="1">
      <c r="C12" s="296">
        <f>SUM('Year 1'!C12)</f>
        <v>0</v>
      </c>
      <c r="D12" s="170">
        <f>SUM(1.03*'Year 2'!D12)</f>
        <v>0</v>
      </c>
      <c r="E12" s="154">
        <f t="shared" si="0"/>
        <v>0</v>
      </c>
      <c r="F12" s="154">
        <f t="shared" si="1"/>
        <v>0</v>
      </c>
      <c r="G12" s="154">
        <f t="shared" si="2"/>
        <v>0</v>
      </c>
      <c r="H12" s="204">
        <v>0</v>
      </c>
      <c r="I12" s="204">
        <v>0</v>
      </c>
      <c r="J12" s="204">
        <v>0</v>
      </c>
      <c r="K12" s="294">
        <f t="shared" si="3"/>
        <v>0</v>
      </c>
      <c r="L12" s="75">
        <f t="shared" si="4"/>
        <v>0</v>
      </c>
      <c r="M12" s="75">
        <f t="shared" si="5"/>
        <v>0</v>
      </c>
      <c r="N12" s="75"/>
      <c r="O12" s="75"/>
      <c r="P12" s="171">
        <f t="shared" si="6"/>
        <v>0</v>
      </c>
      <c r="Q12" s="169">
        <v>0</v>
      </c>
      <c r="R12" s="169">
        <v>0</v>
      </c>
    </row>
    <row r="13" spans="3:18" ht="12" customHeight="1">
      <c r="C13" s="296">
        <f>SUM('Year 1'!C13)</f>
        <v>0</v>
      </c>
      <c r="D13" s="170">
        <f>SUM(1.03*'Year 2'!D13)</f>
        <v>0</v>
      </c>
      <c r="E13" s="154">
        <f t="shared" si="0"/>
        <v>0</v>
      </c>
      <c r="F13" s="154">
        <f t="shared" si="1"/>
        <v>0</v>
      </c>
      <c r="G13" s="154">
        <f t="shared" si="2"/>
        <v>0</v>
      </c>
      <c r="H13" s="204">
        <v>0</v>
      </c>
      <c r="I13" s="204">
        <v>0</v>
      </c>
      <c r="J13" s="204">
        <v>0</v>
      </c>
      <c r="K13" s="294">
        <f t="shared" si="3"/>
        <v>0</v>
      </c>
      <c r="L13" s="75">
        <f t="shared" si="4"/>
        <v>0</v>
      </c>
      <c r="M13" s="75">
        <f t="shared" si="5"/>
        <v>0</v>
      </c>
      <c r="N13" s="75"/>
      <c r="O13" s="75"/>
      <c r="P13" s="171">
        <f t="shared" si="6"/>
        <v>0</v>
      </c>
      <c r="Q13" s="169">
        <v>0</v>
      </c>
      <c r="R13" s="169">
        <v>0</v>
      </c>
    </row>
    <row r="14" spans="3:18" ht="12" customHeight="1">
      <c r="C14" s="296">
        <f>SUM('Year 1'!C14)</f>
        <v>0</v>
      </c>
      <c r="D14" s="170">
        <f>SUM(1.03*'Year 2'!D14)</f>
        <v>0</v>
      </c>
      <c r="E14" s="154">
        <f t="shared" si="0"/>
        <v>0</v>
      </c>
      <c r="F14" s="154">
        <f t="shared" si="1"/>
        <v>0</v>
      </c>
      <c r="G14" s="154">
        <f t="shared" si="2"/>
        <v>0</v>
      </c>
      <c r="H14" s="204">
        <v>0</v>
      </c>
      <c r="I14" s="204">
        <v>0</v>
      </c>
      <c r="J14" s="204">
        <v>0</v>
      </c>
      <c r="K14" s="294">
        <f t="shared" si="3"/>
        <v>0</v>
      </c>
      <c r="L14" s="75">
        <f t="shared" si="4"/>
        <v>0</v>
      </c>
      <c r="M14" s="75">
        <f t="shared" si="5"/>
        <v>0</v>
      </c>
      <c r="N14" s="75"/>
      <c r="O14" s="75"/>
      <c r="P14" s="171">
        <f t="shared" si="6"/>
        <v>0</v>
      </c>
      <c r="Q14" s="172">
        <v>0</v>
      </c>
      <c r="R14" s="172">
        <v>0</v>
      </c>
    </row>
    <row r="15" spans="2:18" s="31" customFormat="1" ht="12" customHeight="1">
      <c r="B15" s="10"/>
      <c r="C15" s="133"/>
      <c r="D15" s="173"/>
      <c r="E15" s="173"/>
      <c r="F15" s="222" t="s">
        <v>26</v>
      </c>
      <c r="G15" s="174"/>
      <c r="H15" s="174"/>
      <c r="I15" s="134"/>
      <c r="J15" s="134"/>
      <c r="K15" s="134"/>
      <c r="L15" s="283">
        <f>SUM(L9:L14)</f>
        <v>0</v>
      </c>
      <c r="M15" s="127">
        <f aca="true" t="shared" si="7" ref="M15:R15">SUM(M9:M14)</f>
        <v>0</v>
      </c>
      <c r="N15" s="127"/>
      <c r="O15" s="142"/>
      <c r="P15" s="220">
        <f t="shared" si="7"/>
        <v>0</v>
      </c>
      <c r="Q15" s="220">
        <f t="shared" si="7"/>
        <v>0</v>
      </c>
      <c r="R15" s="220">
        <f t="shared" si="7"/>
        <v>0</v>
      </c>
    </row>
    <row r="16" spans="3:18" ht="12" customHeight="1">
      <c r="C16" s="6"/>
      <c r="D16" s="154"/>
      <c r="E16" s="154"/>
      <c r="F16" s="154"/>
      <c r="G16" s="154"/>
      <c r="H16" s="154"/>
      <c r="I16" s="28"/>
      <c r="J16" s="29"/>
      <c r="K16" s="29"/>
      <c r="L16" s="30"/>
      <c r="M16" s="30"/>
      <c r="N16" s="30"/>
      <c r="O16" s="30"/>
      <c r="P16" s="177"/>
      <c r="Q16" s="179"/>
      <c r="R16" s="179"/>
    </row>
    <row r="17" spans="2:18" ht="12" customHeight="1">
      <c r="B17" s="10" t="s">
        <v>27</v>
      </c>
      <c r="C17" s="31" t="s">
        <v>28</v>
      </c>
      <c r="D17" s="159"/>
      <c r="E17" s="159"/>
      <c r="F17" s="180"/>
      <c r="G17" s="180"/>
      <c r="H17" s="180"/>
      <c r="I17" s="64"/>
      <c r="J17" s="64"/>
      <c r="K17" s="64"/>
      <c r="L17" s="31"/>
      <c r="M17" s="18"/>
      <c r="N17" s="21"/>
      <c r="O17" s="21"/>
      <c r="P17" s="178"/>
      <c r="Q17" s="179"/>
      <c r="R17" s="179"/>
    </row>
    <row r="18" spans="3:18" ht="12" customHeight="1">
      <c r="C18" s="26" t="s">
        <v>34</v>
      </c>
      <c r="D18" s="164"/>
      <c r="E18" s="164"/>
      <c r="F18" s="165"/>
      <c r="G18" s="165"/>
      <c r="H18" s="165"/>
      <c r="I18" s="64"/>
      <c r="J18" s="64"/>
      <c r="K18" s="64"/>
      <c r="L18" s="23"/>
      <c r="M18" s="23"/>
      <c r="N18" s="25"/>
      <c r="O18" s="25"/>
      <c r="P18" s="181"/>
      <c r="Q18" s="182"/>
      <c r="R18" s="182"/>
    </row>
    <row r="19" spans="3:18" ht="12" customHeight="1">
      <c r="C19" s="34" t="s">
        <v>121</v>
      </c>
      <c r="D19" s="170">
        <f>SUM(1.03*'Year 2'!D19)</f>
        <v>0</v>
      </c>
      <c r="E19" s="154">
        <f>D19/(52*40)</f>
        <v>0</v>
      </c>
      <c r="F19" s="154"/>
      <c r="G19" s="154"/>
      <c r="H19" s="204">
        <v>0</v>
      </c>
      <c r="I19" s="9"/>
      <c r="J19" s="9"/>
      <c r="K19" s="9"/>
      <c r="L19" s="8"/>
      <c r="M19" s="8"/>
      <c r="N19" s="8"/>
      <c r="O19" s="8"/>
      <c r="P19" s="171">
        <f>H19*E19</f>
        <v>0</v>
      </c>
      <c r="Q19" s="169">
        <v>0</v>
      </c>
      <c r="R19" s="169">
        <v>0</v>
      </c>
    </row>
    <row r="20" spans="3:18" ht="12" customHeight="1">
      <c r="C20" s="34" t="s">
        <v>121</v>
      </c>
      <c r="D20" s="170">
        <f>SUM(1.03*'Year 2'!D20)</f>
        <v>0</v>
      </c>
      <c r="E20" s="154">
        <f>D20/(52*40)</f>
        <v>0</v>
      </c>
      <c r="F20" s="154"/>
      <c r="G20" s="154"/>
      <c r="H20" s="204">
        <v>0</v>
      </c>
      <c r="I20" s="9"/>
      <c r="J20" s="9"/>
      <c r="K20" s="9"/>
      <c r="L20" s="8"/>
      <c r="M20" s="8"/>
      <c r="N20" s="8"/>
      <c r="O20" s="8"/>
      <c r="P20" s="171">
        <f>H20*E20</f>
        <v>0</v>
      </c>
      <c r="Q20" s="169">
        <v>0</v>
      </c>
      <c r="R20" s="169">
        <v>0</v>
      </c>
    </row>
    <row r="21" spans="3:18" ht="12" customHeight="1">
      <c r="C21" s="34" t="s">
        <v>121</v>
      </c>
      <c r="D21" s="170">
        <f>SUM(1.03*'Year 2'!D21)</f>
        <v>0</v>
      </c>
      <c r="E21" s="154">
        <f>D21/(52*40)</f>
        <v>0</v>
      </c>
      <c r="F21" s="154"/>
      <c r="G21" s="154"/>
      <c r="H21" s="204">
        <v>0</v>
      </c>
      <c r="I21" s="9"/>
      <c r="J21" s="9"/>
      <c r="K21" s="9"/>
      <c r="L21" s="8"/>
      <c r="M21" s="8"/>
      <c r="N21" s="8"/>
      <c r="O21" s="8"/>
      <c r="P21" s="171">
        <f>H21*E21</f>
        <v>0</v>
      </c>
      <c r="Q21" s="169">
        <v>0</v>
      </c>
      <c r="R21" s="169">
        <v>0</v>
      </c>
    </row>
    <row r="22" spans="3:18" ht="12" customHeight="1">
      <c r="C22" s="285" t="s">
        <v>170</v>
      </c>
      <c r="D22" s="159"/>
      <c r="E22" s="159"/>
      <c r="F22" s="154"/>
      <c r="G22" s="152"/>
      <c r="H22" s="204"/>
      <c r="I22" s="20"/>
      <c r="J22" s="20"/>
      <c r="K22" s="20"/>
      <c r="L22" s="62"/>
      <c r="M22" s="62"/>
      <c r="N22" s="62"/>
      <c r="O22" s="62"/>
      <c r="P22" s="284">
        <f>SUM(P19:P21)</f>
        <v>0</v>
      </c>
      <c r="Q22" s="284">
        <f>SUM(Q19:Q21)</f>
        <v>0</v>
      </c>
      <c r="R22" s="284">
        <f>SUM(R19:R21)</f>
        <v>0</v>
      </c>
    </row>
    <row r="23" spans="3:18" ht="12" customHeight="1">
      <c r="C23" s="213" t="s">
        <v>48</v>
      </c>
      <c r="D23" s="164"/>
      <c r="E23" s="164"/>
      <c r="F23" s="155"/>
      <c r="G23" s="165"/>
      <c r="H23" s="204"/>
      <c r="I23" s="33"/>
      <c r="J23" s="33"/>
      <c r="K23" s="33"/>
      <c r="L23" s="23"/>
      <c r="M23" s="23"/>
      <c r="N23" s="23"/>
      <c r="O23" s="23"/>
      <c r="P23" s="171"/>
      <c r="Q23" s="169"/>
      <c r="R23" s="169"/>
    </row>
    <row r="24" spans="3:18" ht="12" customHeight="1">
      <c r="C24" s="34" t="s">
        <v>121</v>
      </c>
      <c r="D24" s="170">
        <f>SUM(1.03*'Year 2'!D24)</f>
        <v>0</v>
      </c>
      <c r="E24" s="154">
        <f>D24/(52*40)</f>
        <v>0</v>
      </c>
      <c r="F24" s="154"/>
      <c r="G24" s="154"/>
      <c r="H24" s="204">
        <v>0</v>
      </c>
      <c r="I24" s="9"/>
      <c r="J24" s="9"/>
      <c r="K24" s="9"/>
      <c r="L24" s="8"/>
      <c r="M24" s="8"/>
      <c r="N24" s="8"/>
      <c r="O24" s="8"/>
      <c r="P24" s="171">
        <f>H24*E24</f>
        <v>0</v>
      </c>
      <c r="Q24" s="169">
        <v>0</v>
      </c>
      <c r="R24" s="169">
        <v>0</v>
      </c>
    </row>
    <row r="25" spans="3:18" ht="12" customHeight="1">
      <c r="C25" s="34" t="s">
        <v>121</v>
      </c>
      <c r="D25" s="170">
        <f>SUM(1.03*'Year 2'!D25)</f>
        <v>0</v>
      </c>
      <c r="E25" s="154">
        <f>D25/(52*40)</f>
        <v>0</v>
      </c>
      <c r="F25" s="154"/>
      <c r="G25" s="154"/>
      <c r="H25" s="204">
        <v>0</v>
      </c>
      <c r="I25" s="9"/>
      <c r="J25" s="9"/>
      <c r="K25" s="9"/>
      <c r="L25" s="8"/>
      <c r="M25" s="8"/>
      <c r="N25" s="8"/>
      <c r="O25" s="8"/>
      <c r="P25" s="171">
        <f>H25*E25</f>
        <v>0</v>
      </c>
      <c r="Q25" s="169">
        <v>0</v>
      </c>
      <c r="R25" s="169">
        <v>0</v>
      </c>
    </row>
    <row r="26" spans="3:18" ht="12" customHeight="1">
      <c r="C26" s="34" t="s">
        <v>121</v>
      </c>
      <c r="D26" s="170">
        <f>SUM(1.03*'Year 2'!D26)</f>
        <v>0</v>
      </c>
      <c r="E26" s="154">
        <f>D26/(52*40)</f>
        <v>0</v>
      </c>
      <c r="F26" s="154"/>
      <c r="G26" s="154"/>
      <c r="H26" s="204">
        <v>0</v>
      </c>
      <c r="I26" s="9"/>
      <c r="J26" s="9"/>
      <c r="K26" s="9"/>
      <c r="L26" s="8"/>
      <c r="M26" s="8"/>
      <c r="N26" s="8"/>
      <c r="O26" s="8"/>
      <c r="P26" s="171">
        <f>H26*E26</f>
        <v>0</v>
      </c>
      <c r="Q26" s="169">
        <v>0</v>
      </c>
      <c r="R26" s="169">
        <v>0</v>
      </c>
    </row>
    <row r="27" spans="3:18" ht="12" customHeight="1">
      <c r="C27" s="285" t="s">
        <v>171</v>
      </c>
      <c r="D27" s="170"/>
      <c r="E27" s="170"/>
      <c r="F27" s="154"/>
      <c r="G27" s="170"/>
      <c r="H27" s="204"/>
      <c r="I27" s="20"/>
      <c r="J27" s="20"/>
      <c r="K27" s="20"/>
      <c r="L27" s="62"/>
      <c r="M27" s="62"/>
      <c r="N27" s="62"/>
      <c r="O27" s="62"/>
      <c r="P27" s="284">
        <f>SUM(P24:P26)</f>
        <v>0</v>
      </c>
      <c r="Q27" s="284">
        <f>SUM(Q24:Q26)</f>
        <v>0</v>
      </c>
      <c r="R27" s="284">
        <f>SUM(R24:R26)</f>
        <v>0</v>
      </c>
    </row>
    <row r="28" spans="3:18" ht="12" customHeight="1">
      <c r="C28" s="32" t="s">
        <v>29</v>
      </c>
      <c r="D28" s="154"/>
      <c r="E28" s="154"/>
      <c r="F28" s="155"/>
      <c r="G28" s="155"/>
      <c r="H28" s="204"/>
      <c r="I28" s="33"/>
      <c r="J28" s="33"/>
      <c r="K28" s="33"/>
      <c r="L28" s="23"/>
      <c r="M28" s="23"/>
      <c r="N28" s="23"/>
      <c r="O28" s="23"/>
      <c r="P28" s="171"/>
      <c r="Q28" s="169"/>
      <c r="R28" s="169"/>
    </row>
    <row r="29" spans="3:18" ht="12" customHeight="1">
      <c r="C29" s="34" t="s">
        <v>29</v>
      </c>
      <c r="D29" s="170">
        <f>SUM(1.03*'Year 2'!D29)</f>
        <v>0</v>
      </c>
      <c r="E29" s="154">
        <f>D29/(52*40)</f>
        <v>0</v>
      </c>
      <c r="F29" s="154"/>
      <c r="G29" s="154"/>
      <c r="H29" s="204">
        <v>0</v>
      </c>
      <c r="I29" s="206"/>
      <c r="J29" s="206"/>
      <c r="K29" s="206"/>
      <c r="L29" s="154"/>
      <c r="M29" s="154"/>
      <c r="N29" s="154"/>
      <c r="O29" s="154"/>
      <c r="P29" s="171">
        <f>H29*E29</f>
        <v>0</v>
      </c>
      <c r="Q29" s="171">
        <v>0</v>
      </c>
      <c r="R29" s="171">
        <v>0</v>
      </c>
    </row>
    <row r="30" spans="3:18" ht="12" customHeight="1">
      <c r="C30" s="34" t="s">
        <v>29</v>
      </c>
      <c r="D30" s="170">
        <f>SUM(1.03*'Year 2'!D30)</f>
        <v>0</v>
      </c>
      <c r="E30" s="154">
        <f>D30/(52*40)</f>
        <v>0</v>
      </c>
      <c r="F30" s="154"/>
      <c r="G30" s="154"/>
      <c r="H30" s="204">
        <v>0</v>
      </c>
      <c r="I30" s="206"/>
      <c r="J30" s="206"/>
      <c r="K30" s="206"/>
      <c r="L30" s="154"/>
      <c r="M30" s="154"/>
      <c r="N30" s="154"/>
      <c r="O30" s="154"/>
      <c r="P30" s="171">
        <f>H30*E30</f>
        <v>0</v>
      </c>
      <c r="Q30" s="171">
        <v>0</v>
      </c>
      <c r="R30" s="171">
        <v>0</v>
      </c>
    </row>
    <row r="31" spans="3:18" ht="12" customHeight="1">
      <c r="C31" s="34" t="s">
        <v>29</v>
      </c>
      <c r="D31" s="170">
        <f>SUM(1.03*'Year 2'!D31)</f>
        <v>0</v>
      </c>
      <c r="E31" s="154">
        <f>D31/(52*40)</f>
        <v>0</v>
      </c>
      <c r="F31" s="154"/>
      <c r="G31" s="154"/>
      <c r="H31" s="204">
        <v>0</v>
      </c>
      <c r="I31" s="206"/>
      <c r="J31" s="206"/>
      <c r="K31" s="206"/>
      <c r="L31" s="8"/>
      <c r="M31" s="8"/>
      <c r="N31" s="8"/>
      <c r="O31" s="8"/>
      <c r="P31" s="171">
        <f>H31*E31</f>
        <v>0</v>
      </c>
      <c r="Q31" s="171">
        <v>0</v>
      </c>
      <c r="R31" s="171">
        <v>0</v>
      </c>
    </row>
    <row r="32" spans="3:18" ht="12" customHeight="1">
      <c r="C32" s="285" t="s">
        <v>172</v>
      </c>
      <c r="D32" s="183"/>
      <c r="E32" s="183"/>
      <c r="F32" s="154"/>
      <c r="G32" s="154"/>
      <c r="H32" s="154"/>
      <c r="I32" s="206"/>
      <c r="J32" s="206"/>
      <c r="K32" s="206"/>
      <c r="L32" s="8"/>
      <c r="M32" s="8"/>
      <c r="N32" s="8"/>
      <c r="O32" s="8"/>
      <c r="P32" s="284">
        <f>SUM(P29:P31)</f>
        <v>0</v>
      </c>
      <c r="Q32" s="284">
        <f>SUM(Q29:Q31)</f>
        <v>0</v>
      </c>
      <c r="R32" s="284">
        <f>SUM(R29:R31)</f>
        <v>0</v>
      </c>
    </row>
    <row r="33" spans="2:18" s="31" customFormat="1" ht="12" customHeight="1">
      <c r="B33" s="10"/>
      <c r="D33" s="174"/>
      <c r="E33" s="174"/>
      <c r="F33" s="235" t="s">
        <v>30</v>
      </c>
      <c r="G33" s="176"/>
      <c r="H33" s="176"/>
      <c r="I33" s="35"/>
      <c r="J33" s="136"/>
      <c r="K33" s="136"/>
      <c r="L33" s="137">
        <f>L15</f>
        <v>0</v>
      </c>
      <c r="M33" s="138">
        <f>M15</f>
        <v>0</v>
      </c>
      <c r="N33" s="138">
        <f>N15</f>
        <v>0</v>
      </c>
      <c r="O33" s="138">
        <f>O15</f>
        <v>0</v>
      </c>
      <c r="P33" s="175">
        <f>SUM(P15+P22+P27+P32)</f>
        <v>0</v>
      </c>
      <c r="Q33" s="175">
        <f>SUM(Q15+Q22+Q27+Q32)</f>
        <v>0</v>
      </c>
      <c r="R33" s="175">
        <f>SUM(R15+R22+R27+R32)</f>
        <v>0</v>
      </c>
    </row>
    <row r="34" spans="3:18" ht="12" customHeight="1">
      <c r="C34" s="31"/>
      <c r="D34" s="174"/>
      <c r="E34" s="174"/>
      <c r="F34" s="176"/>
      <c r="G34" s="176"/>
      <c r="H34" s="176"/>
      <c r="I34" s="35"/>
      <c r="J34" s="64"/>
      <c r="K34" s="64"/>
      <c r="L34" s="67"/>
      <c r="M34" s="68"/>
      <c r="N34" s="68"/>
      <c r="O34" s="69"/>
      <c r="P34" s="178"/>
      <c r="Q34" s="179"/>
      <c r="R34" s="179"/>
    </row>
    <row r="35" spans="2:18" ht="12" customHeight="1">
      <c r="B35" s="10" t="s">
        <v>31</v>
      </c>
      <c r="C35" s="31" t="s">
        <v>4</v>
      </c>
      <c r="D35" s="174"/>
      <c r="E35" s="174"/>
      <c r="F35" s="184" t="s">
        <v>32</v>
      </c>
      <c r="G35" s="185"/>
      <c r="H35" s="185"/>
      <c r="I35" s="149"/>
      <c r="J35" s="35"/>
      <c r="K35" s="35"/>
      <c r="L35" s="65"/>
      <c r="M35" s="65"/>
      <c r="N35" s="65"/>
      <c r="O35" s="65"/>
      <c r="P35" s="178"/>
      <c r="Q35" s="179"/>
      <c r="R35" s="179"/>
    </row>
    <row r="36" spans="3:18" ht="12" customHeight="1">
      <c r="C36" s="31"/>
      <c r="D36" s="174"/>
      <c r="E36" s="174"/>
      <c r="F36" s="184" t="s">
        <v>33</v>
      </c>
      <c r="G36" s="184"/>
      <c r="H36" s="184"/>
      <c r="I36" s="150"/>
      <c r="J36" s="35"/>
      <c r="K36" s="35"/>
      <c r="L36" s="65"/>
      <c r="M36" s="65"/>
      <c r="N36" s="65"/>
      <c r="O36" s="65"/>
      <c r="P36" s="181"/>
      <c r="Q36" s="182"/>
      <c r="R36" s="179"/>
    </row>
    <row r="37" spans="3:18" ht="12" customHeight="1">
      <c r="C37" s="16" t="s">
        <v>101</v>
      </c>
      <c r="D37" s="154"/>
      <c r="E37" s="154"/>
      <c r="F37" s="60">
        <f>SUM(Rates!I36)</f>
        <v>0.292</v>
      </c>
      <c r="G37" s="60"/>
      <c r="H37" s="60"/>
      <c r="I37" s="60"/>
      <c r="J37" s="36"/>
      <c r="K37" s="80">
        <f aca="true" t="shared" si="8" ref="K37:M39">K9*$F$37</f>
        <v>0</v>
      </c>
      <c r="L37" s="80">
        <f t="shared" si="8"/>
        <v>0</v>
      </c>
      <c r="M37" s="80">
        <f t="shared" si="8"/>
        <v>0</v>
      </c>
      <c r="N37" s="80"/>
      <c r="O37" s="80"/>
      <c r="P37" s="246">
        <f>SUM(K37:O37)</f>
        <v>0</v>
      </c>
      <c r="Q37" s="246">
        <f aca="true" t="shared" si="9" ref="Q37:R39">Q9*$F$37</f>
        <v>0</v>
      </c>
      <c r="R37" s="246">
        <f t="shared" si="9"/>
        <v>0</v>
      </c>
    </row>
    <row r="38" spans="3:18" ht="12" customHeight="1">
      <c r="C38" s="16" t="s">
        <v>180</v>
      </c>
      <c r="D38" s="154"/>
      <c r="E38" s="154"/>
      <c r="F38" s="60">
        <f>SUM(Rates!I36)</f>
        <v>0.292</v>
      </c>
      <c r="G38" s="60"/>
      <c r="H38" s="60"/>
      <c r="I38" s="60"/>
      <c r="J38" s="36"/>
      <c r="K38" s="80">
        <f t="shared" si="8"/>
        <v>0</v>
      </c>
      <c r="L38" s="80">
        <f t="shared" si="8"/>
        <v>0</v>
      </c>
      <c r="M38" s="80">
        <f t="shared" si="8"/>
        <v>0</v>
      </c>
      <c r="N38" s="80"/>
      <c r="O38" s="80"/>
      <c r="P38" s="246">
        <f>SUM(K38:O38)</f>
        <v>0</v>
      </c>
      <c r="Q38" s="292">
        <f t="shared" si="9"/>
        <v>0</v>
      </c>
      <c r="R38" s="292">
        <f t="shared" si="9"/>
        <v>0</v>
      </c>
    </row>
    <row r="39" spans="3:18" ht="12" customHeight="1">
      <c r="C39" s="16" t="s">
        <v>180</v>
      </c>
      <c r="D39" s="154"/>
      <c r="E39" s="154"/>
      <c r="F39" s="60">
        <f>SUM(Rates!I36)</f>
        <v>0.292</v>
      </c>
      <c r="G39" s="60"/>
      <c r="H39" s="60"/>
      <c r="I39" s="60"/>
      <c r="J39" s="36"/>
      <c r="K39" s="80">
        <f t="shared" si="8"/>
        <v>0</v>
      </c>
      <c r="L39" s="80">
        <f t="shared" si="8"/>
        <v>0</v>
      </c>
      <c r="M39" s="80">
        <f t="shared" si="8"/>
        <v>0</v>
      </c>
      <c r="N39" s="80"/>
      <c r="O39" s="80"/>
      <c r="P39" s="246">
        <f>SUM(K39:O39)</f>
        <v>0</v>
      </c>
      <c r="Q39" s="246">
        <f t="shared" si="9"/>
        <v>0</v>
      </c>
      <c r="R39" s="246">
        <f t="shared" si="9"/>
        <v>0</v>
      </c>
    </row>
    <row r="40" spans="3:18" ht="12" customHeight="1">
      <c r="C40" s="16" t="s">
        <v>34</v>
      </c>
      <c r="D40" s="154"/>
      <c r="E40" s="154"/>
      <c r="F40" s="60">
        <f>SUM(Rates!I37)</f>
        <v>0.347</v>
      </c>
      <c r="G40" s="60"/>
      <c r="H40" s="60"/>
      <c r="I40" s="60"/>
      <c r="J40" s="36"/>
      <c r="K40" s="36"/>
      <c r="L40" s="79"/>
      <c r="M40" s="80"/>
      <c r="N40" s="79"/>
      <c r="O40" s="80"/>
      <c r="P40" s="171">
        <f>SUM(P22*F40)</f>
        <v>0</v>
      </c>
      <c r="Q40" s="169">
        <f>SUM(Q22*F40)</f>
        <v>0</v>
      </c>
      <c r="R40" s="169">
        <f>SUM(R22*G40)</f>
        <v>0</v>
      </c>
    </row>
    <row r="41" spans="1:18" s="31" customFormat="1" ht="12" customHeight="1">
      <c r="A41" s="16"/>
      <c r="B41" s="10"/>
      <c r="C41" s="16" t="s">
        <v>122</v>
      </c>
      <c r="D41" s="154"/>
      <c r="E41" s="154"/>
      <c r="F41" s="60">
        <f>SUM(Rates!I38)</f>
        <v>0.428</v>
      </c>
      <c r="G41" s="60"/>
      <c r="H41" s="60"/>
      <c r="I41" s="60"/>
      <c r="J41" s="36"/>
      <c r="K41" s="36"/>
      <c r="L41" s="79"/>
      <c r="M41" s="80"/>
      <c r="N41" s="79"/>
      <c r="O41" s="80"/>
      <c r="P41" s="171">
        <f>SUM(P27*F41)</f>
        <v>0</v>
      </c>
      <c r="Q41" s="169">
        <f>SUM(Q27*F41)</f>
        <v>0</v>
      </c>
      <c r="R41" s="169">
        <f>SUM(R27*G41)</f>
        <v>0</v>
      </c>
    </row>
    <row r="42" spans="1:18" s="38" customFormat="1" ht="12" customHeight="1">
      <c r="A42" s="16"/>
      <c r="B42" s="10"/>
      <c r="C42" s="16" t="s">
        <v>29</v>
      </c>
      <c r="D42" s="154"/>
      <c r="E42" s="154"/>
      <c r="F42" s="60">
        <f>SUM(Rates!I39)</f>
        <v>0.079</v>
      </c>
      <c r="G42" s="60"/>
      <c r="H42" s="60"/>
      <c r="I42" s="60"/>
      <c r="J42" s="36"/>
      <c r="K42" s="36"/>
      <c r="L42" s="80"/>
      <c r="M42" s="80"/>
      <c r="N42" s="80"/>
      <c r="O42" s="80"/>
      <c r="P42" s="171">
        <f>SUM(P32*F42)</f>
        <v>0</v>
      </c>
      <c r="Q42" s="169">
        <f>SUM(Q32*F42)</f>
        <v>0</v>
      </c>
      <c r="R42" s="169">
        <f>SUM(R32*G42)</f>
        <v>0</v>
      </c>
    </row>
    <row r="43" spans="1:18" s="41" customFormat="1" ht="12" customHeight="1">
      <c r="A43" s="31"/>
      <c r="B43" s="10"/>
      <c r="C43" s="31"/>
      <c r="D43" s="174"/>
      <c r="E43" s="174"/>
      <c r="F43" s="223" t="s">
        <v>49</v>
      </c>
      <c r="G43" s="176"/>
      <c r="H43" s="176"/>
      <c r="I43" s="35"/>
      <c r="J43" s="136"/>
      <c r="K43" s="136"/>
      <c r="L43" s="137">
        <f aca="true" t="shared" si="10" ref="L43:R43">SUM(L37:L42)</f>
        <v>0</v>
      </c>
      <c r="M43" s="138">
        <f t="shared" si="10"/>
        <v>0</v>
      </c>
      <c r="N43" s="138">
        <f t="shared" si="10"/>
        <v>0</v>
      </c>
      <c r="O43" s="138">
        <f t="shared" si="10"/>
        <v>0</v>
      </c>
      <c r="P43" s="175">
        <f t="shared" si="10"/>
        <v>0</v>
      </c>
      <c r="Q43" s="175">
        <f t="shared" si="10"/>
        <v>0</v>
      </c>
      <c r="R43" s="175">
        <f t="shared" si="10"/>
        <v>0</v>
      </c>
    </row>
    <row r="44" spans="2:18" s="38" customFormat="1" ht="12" customHeight="1">
      <c r="B44" s="37"/>
      <c r="D44" s="188"/>
      <c r="E44" s="188"/>
      <c r="F44"/>
      <c r="G44" s="187"/>
      <c r="H44" s="187"/>
      <c r="I44" s="39"/>
      <c r="J44" s="39"/>
      <c r="K44" s="39"/>
      <c r="L44" s="70"/>
      <c r="M44" s="70"/>
      <c r="N44" s="70"/>
      <c r="O44" s="70"/>
      <c r="P44" s="221"/>
      <c r="Q44" s="177"/>
      <c r="R44" s="189"/>
    </row>
    <row r="45" spans="1:18" s="31" customFormat="1" ht="12" customHeight="1">
      <c r="A45" s="41"/>
      <c r="B45" s="40"/>
      <c r="C45" s="41"/>
      <c r="D45" s="191"/>
      <c r="E45" s="191"/>
      <c r="F45" s="223" t="s">
        <v>35</v>
      </c>
      <c r="G45" s="190"/>
      <c r="H45" s="190"/>
      <c r="I45" s="42"/>
      <c r="J45" s="136"/>
      <c r="K45" s="136"/>
      <c r="L45" s="137">
        <f aca="true" t="shared" si="11" ref="L45:R45">L33+L43</f>
        <v>0</v>
      </c>
      <c r="M45" s="138">
        <f t="shared" si="11"/>
        <v>0</v>
      </c>
      <c r="N45" s="138">
        <f t="shared" si="11"/>
        <v>0</v>
      </c>
      <c r="O45" s="138">
        <f t="shared" si="11"/>
        <v>0</v>
      </c>
      <c r="P45" s="192">
        <f t="shared" si="11"/>
        <v>0</v>
      </c>
      <c r="Q45" s="192">
        <f t="shared" si="11"/>
        <v>0</v>
      </c>
      <c r="R45" s="192">
        <f t="shared" si="11"/>
        <v>0</v>
      </c>
    </row>
    <row r="46" spans="1:18" s="31" customFormat="1" ht="12" customHeight="1">
      <c r="A46" s="38"/>
      <c r="B46" s="37"/>
      <c r="C46" s="38"/>
      <c r="D46" s="188"/>
      <c r="E46" s="188"/>
      <c r="F46" s="187"/>
      <c r="G46" s="187"/>
      <c r="H46" s="187"/>
      <c r="I46" s="39"/>
      <c r="J46" s="39"/>
      <c r="K46" s="39"/>
      <c r="L46" s="70"/>
      <c r="M46" s="70"/>
      <c r="N46" s="70"/>
      <c r="O46" s="70"/>
      <c r="P46" s="177"/>
      <c r="Q46" s="189"/>
      <c r="R46" s="189"/>
    </row>
    <row r="47" spans="1:18" s="47" customFormat="1" ht="12" customHeight="1">
      <c r="A47" s="31"/>
      <c r="B47" s="10" t="s">
        <v>36</v>
      </c>
      <c r="C47" s="31" t="s">
        <v>128</v>
      </c>
      <c r="D47" s="174"/>
      <c r="E47" s="174"/>
      <c r="F47" s="190"/>
      <c r="G47" s="151"/>
      <c r="H47" s="151"/>
      <c r="I47" s="43"/>
      <c r="J47" s="44"/>
      <c r="K47" s="44"/>
      <c r="L47" s="71"/>
      <c r="M47" s="71"/>
      <c r="N47" s="71"/>
      <c r="O47" s="71"/>
      <c r="P47" s="192">
        <v>0</v>
      </c>
      <c r="Q47" s="192">
        <v>0</v>
      </c>
      <c r="R47" s="192">
        <v>0</v>
      </c>
    </row>
    <row r="48" spans="1:18" s="47" customFormat="1" ht="12" customHeight="1">
      <c r="A48" s="31"/>
      <c r="B48" s="10"/>
      <c r="C48" s="31"/>
      <c r="D48" s="174"/>
      <c r="E48" s="174"/>
      <c r="F48" s="176"/>
      <c r="G48" s="176"/>
      <c r="H48" s="176"/>
      <c r="I48" s="35"/>
      <c r="J48" s="35"/>
      <c r="K48" s="35"/>
      <c r="L48" s="65"/>
      <c r="M48" s="65"/>
      <c r="N48" s="65"/>
      <c r="O48" s="65"/>
      <c r="P48" s="193" t="s">
        <v>2</v>
      </c>
      <c r="Q48" s="194"/>
      <c r="R48" s="195"/>
    </row>
    <row r="49" spans="2:18" s="47" customFormat="1" ht="12" customHeight="1">
      <c r="B49" s="10" t="s">
        <v>37</v>
      </c>
      <c r="C49" s="46" t="s">
        <v>0</v>
      </c>
      <c r="D49" s="197"/>
      <c r="E49" s="197"/>
      <c r="F49" s="190"/>
      <c r="G49" s="151"/>
      <c r="H49" s="151"/>
      <c r="I49" s="43"/>
      <c r="J49" s="44"/>
      <c r="K49" s="44"/>
      <c r="L49" s="71"/>
      <c r="M49" s="71"/>
      <c r="N49" s="71"/>
      <c r="O49" s="71"/>
      <c r="P49" s="192">
        <v>0</v>
      </c>
      <c r="Q49" s="192">
        <v>0</v>
      </c>
      <c r="R49" s="192">
        <v>0</v>
      </c>
    </row>
    <row r="50" spans="2:18" s="47" customFormat="1" ht="12" customHeight="1">
      <c r="B50" s="10"/>
      <c r="C50" s="48"/>
      <c r="D50" s="198"/>
      <c r="E50" s="198"/>
      <c r="F50" s="196"/>
      <c r="G50" s="196"/>
      <c r="H50" s="196"/>
      <c r="I50" s="49"/>
      <c r="J50" s="49"/>
      <c r="K50" s="49"/>
      <c r="L50" s="72"/>
      <c r="M50" s="72"/>
      <c r="N50" s="72"/>
      <c r="O50" s="72"/>
      <c r="P50" s="199"/>
      <c r="Q50" s="194"/>
      <c r="R50" s="194"/>
    </row>
    <row r="51" spans="1:18" s="31" customFormat="1" ht="12" customHeight="1">
      <c r="A51" s="47"/>
      <c r="B51" s="10" t="s">
        <v>38</v>
      </c>
      <c r="C51" s="46" t="s">
        <v>138</v>
      </c>
      <c r="D51" s="198"/>
      <c r="E51" s="198"/>
      <c r="F51" s="196"/>
      <c r="G51" s="196"/>
      <c r="H51" s="196"/>
      <c r="I51" s="49"/>
      <c r="J51" s="49"/>
      <c r="K51" s="49"/>
      <c r="L51" s="72"/>
      <c r="M51" s="72"/>
      <c r="N51" s="72"/>
      <c r="O51" s="72"/>
      <c r="P51" s="192">
        <v>0</v>
      </c>
      <c r="Q51" s="192">
        <v>0</v>
      </c>
      <c r="R51" s="192">
        <v>0</v>
      </c>
    </row>
    <row r="52" spans="1:18" s="38" customFormat="1" ht="12" customHeight="1">
      <c r="A52" s="47"/>
      <c r="B52" s="10"/>
      <c r="C52" s="48"/>
      <c r="D52" s="198"/>
      <c r="E52" s="198"/>
      <c r="F52" s="196"/>
      <c r="G52" s="196"/>
      <c r="H52" s="196"/>
      <c r="I52" s="49"/>
      <c r="J52" s="49"/>
      <c r="K52" s="49"/>
      <c r="L52" s="72"/>
      <c r="M52" s="72"/>
      <c r="N52" s="72"/>
      <c r="O52" s="72"/>
      <c r="P52" s="199"/>
      <c r="Q52" s="194"/>
      <c r="R52" s="194"/>
    </row>
    <row r="53" spans="2:18" s="31" customFormat="1" ht="12" customHeight="1">
      <c r="B53" s="10" t="s">
        <v>126</v>
      </c>
      <c r="C53" s="31" t="s">
        <v>86</v>
      </c>
      <c r="D53" s="174"/>
      <c r="E53" s="174"/>
      <c r="F53" s="190"/>
      <c r="G53" s="151"/>
      <c r="H53" s="151"/>
      <c r="I53" s="43"/>
      <c r="J53" s="44"/>
      <c r="K53" s="44"/>
      <c r="L53" s="71"/>
      <c r="M53" s="71"/>
      <c r="N53" s="71"/>
      <c r="O53" s="71"/>
      <c r="P53" s="192">
        <v>0</v>
      </c>
      <c r="Q53" s="192">
        <v>0</v>
      </c>
      <c r="R53" s="192">
        <v>0</v>
      </c>
    </row>
    <row r="54" spans="1:18" ht="12" customHeight="1">
      <c r="A54" s="38"/>
      <c r="B54" s="37"/>
      <c r="C54" s="38"/>
      <c r="D54" s="188"/>
      <c r="E54" s="188"/>
      <c r="F54" s="187"/>
      <c r="G54" s="187"/>
      <c r="H54" s="187"/>
      <c r="I54" s="39"/>
      <c r="J54" s="39"/>
      <c r="K54" s="39"/>
      <c r="L54" s="70"/>
      <c r="M54" s="70"/>
      <c r="N54" s="70"/>
      <c r="O54" s="70"/>
      <c r="P54" s="177"/>
      <c r="Q54" s="189"/>
      <c r="R54" s="189"/>
    </row>
    <row r="55" spans="1:18" ht="12" customHeight="1">
      <c r="A55" s="31"/>
      <c r="B55" s="10" t="s">
        <v>127</v>
      </c>
      <c r="C55" s="50" t="s">
        <v>39</v>
      </c>
      <c r="D55" s="201"/>
      <c r="E55" s="201"/>
      <c r="F55" s="187"/>
      <c r="G55" s="151"/>
      <c r="H55" s="151"/>
      <c r="I55" s="43"/>
      <c r="J55" s="44"/>
      <c r="K55" s="44"/>
      <c r="L55" s="71"/>
      <c r="M55" s="71"/>
      <c r="N55" s="71"/>
      <c r="O55" s="71"/>
      <c r="P55" s="217"/>
      <c r="Q55" s="195"/>
      <c r="R55" s="195"/>
    </row>
    <row r="56" spans="2:18" ht="12" customHeight="1">
      <c r="B56" s="51"/>
      <c r="C56" s="179" t="s">
        <v>40</v>
      </c>
      <c r="D56" s="154"/>
      <c r="E56" s="154"/>
      <c r="F56" s="155"/>
      <c r="G56" s="155"/>
      <c r="H56" s="155"/>
      <c r="I56" s="28"/>
      <c r="J56" s="28"/>
      <c r="K56" s="28"/>
      <c r="L56" s="27"/>
      <c r="M56" s="27"/>
      <c r="N56" s="27"/>
      <c r="O56" s="27"/>
      <c r="P56" s="299">
        <v>0</v>
      </c>
      <c r="Q56" s="186">
        <v>0</v>
      </c>
      <c r="R56" s="186">
        <v>0</v>
      </c>
    </row>
    <row r="57" spans="2:18" ht="12" customHeight="1">
      <c r="B57" s="51"/>
      <c r="C57" s="31" t="s">
        <v>140</v>
      </c>
      <c r="D57" s="154"/>
      <c r="E57" s="154"/>
      <c r="F57" s="155"/>
      <c r="G57" s="155"/>
      <c r="H57" s="155"/>
      <c r="I57" s="28"/>
      <c r="J57" s="28"/>
      <c r="K57" s="28"/>
      <c r="L57" s="27"/>
      <c r="M57" s="27"/>
      <c r="N57" s="27"/>
      <c r="O57" s="27"/>
      <c r="P57" s="300">
        <v>0</v>
      </c>
      <c r="Q57" s="169">
        <v>0</v>
      </c>
      <c r="R57" s="169">
        <v>0</v>
      </c>
    </row>
    <row r="58" spans="1:18" s="38" customFormat="1" ht="12" customHeight="1">
      <c r="A58" s="16"/>
      <c r="B58" s="51"/>
      <c r="C58" s="282" t="s">
        <v>148</v>
      </c>
      <c r="D58" s="215"/>
      <c r="E58" s="215"/>
      <c r="F58" s="155"/>
      <c r="G58" s="155"/>
      <c r="H58" s="155"/>
      <c r="I58" s="28"/>
      <c r="J58" s="28"/>
      <c r="K58" s="28"/>
      <c r="L58" s="27"/>
      <c r="M58" s="27"/>
      <c r="N58" s="27"/>
      <c r="O58" s="27"/>
      <c r="P58" s="301">
        <v>0</v>
      </c>
      <c r="Q58" s="169">
        <v>0</v>
      </c>
      <c r="R58" s="169">
        <v>0</v>
      </c>
    </row>
    <row r="59" spans="1:18" s="41" customFormat="1" ht="12" customHeight="1">
      <c r="A59" s="16"/>
      <c r="B59" s="51"/>
      <c r="C59" s="16" t="s">
        <v>129</v>
      </c>
      <c r="D59" s="155"/>
      <c r="E59" s="155"/>
      <c r="F59" s="155"/>
      <c r="G59" s="155"/>
      <c r="H59" s="155"/>
      <c r="I59" s="28"/>
      <c r="J59" s="28"/>
      <c r="K59" s="28"/>
      <c r="L59" s="27"/>
      <c r="M59" s="27"/>
      <c r="N59" s="27"/>
      <c r="O59" s="27"/>
      <c r="P59" s="300">
        <v>0</v>
      </c>
      <c r="Q59" s="169">
        <v>0</v>
      </c>
      <c r="R59" s="169">
        <v>0</v>
      </c>
    </row>
    <row r="60" spans="1:18" ht="12" customHeight="1">
      <c r="A60" s="38"/>
      <c r="B60" s="37"/>
      <c r="C60" s="155" t="str">
        <f>'Year 1'!C59</f>
        <v>Other:  </v>
      </c>
      <c r="D60" s="187"/>
      <c r="E60" s="187"/>
      <c r="F60" s="187"/>
      <c r="G60" s="187"/>
      <c r="H60" s="187"/>
      <c r="I60" s="52"/>
      <c r="J60" s="52"/>
      <c r="K60" s="52"/>
      <c r="L60" s="70"/>
      <c r="M60" s="70"/>
      <c r="N60" s="70"/>
      <c r="O60" s="70"/>
      <c r="P60" s="300">
        <v>0</v>
      </c>
      <c r="Q60" s="169">
        <v>0</v>
      </c>
      <c r="R60" s="303">
        <v>0</v>
      </c>
    </row>
    <row r="61" spans="1:18" ht="12" customHeight="1">
      <c r="A61" s="38"/>
      <c r="B61" s="37"/>
      <c r="C61" s="155" t="str">
        <f>'Year 1'!C59</f>
        <v>Other:  </v>
      </c>
      <c r="D61" s="187"/>
      <c r="E61" s="187"/>
      <c r="F61" s="187"/>
      <c r="G61" s="187"/>
      <c r="H61" s="187"/>
      <c r="I61" s="52"/>
      <c r="J61" s="52"/>
      <c r="K61" s="52"/>
      <c r="L61" s="70"/>
      <c r="M61" s="70"/>
      <c r="N61" s="70"/>
      <c r="O61" s="70"/>
      <c r="P61" s="302">
        <v>0</v>
      </c>
      <c r="Q61" s="172">
        <v>0</v>
      </c>
      <c r="R61" s="218">
        <v>0</v>
      </c>
    </row>
    <row r="62" spans="1:18" s="31" customFormat="1" ht="12" customHeight="1">
      <c r="A62" s="41"/>
      <c r="B62" s="40"/>
      <c r="C62" s="155"/>
      <c r="D62" s="190"/>
      <c r="E62" s="190"/>
      <c r="F62" s="190"/>
      <c r="G62" s="190"/>
      <c r="H62" s="190"/>
      <c r="I62" s="53"/>
      <c r="J62" s="233" t="s">
        <v>41</v>
      </c>
      <c r="K62" s="233"/>
      <c r="L62" s="73"/>
      <c r="M62" s="73"/>
      <c r="N62" s="73"/>
      <c r="O62" s="73"/>
      <c r="P62" s="298">
        <f>SUM(P56:P61)</f>
        <v>0</v>
      </c>
      <c r="Q62" s="298">
        <f>SUM(Q56:Q61)</f>
        <v>0</v>
      </c>
      <c r="R62" s="298">
        <f>SUM(R56:R61)</f>
        <v>0</v>
      </c>
    </row>
    <row r="63" spans="3:19" ht="12.75">
      <c r="C63" s="55"/>
      <c r="D63" s="202"/>
      <c r="E63" s="202"/>
      <c r="I63" s="56"/>
      <c r="J63" s="57"/>
      <c r="K63" s="57"/>
      <c r="L63" s="15"/>
      <c r="M63" s="15"/>
      <c r="N63" s="15"/>
      <c r="O63" s="107"/>
      <c r="P63" s="178"/>
      <c r="Q63" s="179"/>
      <c r="R63" s="179"/>
      <c r="S63" s="106"/>
    </row>
    <row r="64" spans="2:18" s="31" customFormat="1" ht="12" customHeight="1">
      <c r="B64" s="10" t="s">
        <v>42</v>
      </c>
      <c r="C64" s="31" t="s">
        <v>43</v>
      </c>
      <c r="D64" s="176"/>
      <c r="E64" s="176"/>
      <c r="F64" s="176"/>
      <c r="G64" s="176"/>
      <c r="H64" s="176"/>
      <c r="I64" s="35"/>
      <c r="J64" s="35"/>
      <c r="K64" s="35"/>
      <c r="L64" s="65"/>
      <c r="M64" s="65"/>
      <c r="N64" s="65"/>
      <c r="O64" s="65"/>
      <c r="P64" s="175">
        <f>P62+P53+P51+P49+P47+P45</f>
        <v>0</v>
      </c>
      <c r="Q64" s="175">
        <f>Q62+Q53+Q49+Q45+Q47+Q51</f>
        <v>0</v>
      </c>
      <c r="R64" s="175">
        <f>R62+R53+R49+R45+R51+R47</f>
        <v>0</v>
      </c>
    </row>
    <row r="65" spans="6:18" ht="25.5">
      <c r="F65" s="203" t="s">
        <v>9</v>
      </c>
      <c r="G65" s="203"/>
      <c r="H65" s="203"/>
      <c r="I65" s="56"/>
      <c r="J65" s="289" t="s">
        <v>186</v>
      </c>
      <c r="K65" s="289" t="s">
        <v>187</v>
      </c>
      <c r="L65" s="287" t="s">
        <v>188</v>
      </c>
      <c r="M65" s="288"/>
      <c r="N65" s="288"/>
      <c r="O65" s="15"/>
      <c r="P65" s="178"/>
      <c r="Q65" s="179"/>
      <c r="R65" s="179"/>
    </row>
    <row r="66" spans="1:18" ht="12" customHeight="1">
      <c r="A66" s="31"/>
      <c r="B66" s="10" t="s">
        <v>44</v>
      </c>
      <c r="C66" s="31" t="s">
        <v>45</v>
      </c>
      <c r="D66" s="165"/>
      <c r="E66" s="165"/>
      <c r="F66" s="236">
        <f>SUM(Rates!I43)</f>
        <v>0.6</v>
      </c>
      <c r="G66" s="188"/>
      <c r="H66" s="188"/>
      <c r="I66" s="58"/>
      <c r="J66" s="286">
        <f>SUM(P33)</f>
        <v>0</v>
      </c>
      <c r="K66" s="286">
        <f>SUM(Q45+Q49+Q62)</f>
        <v>0</v>
      </c>
      <c r="L66" s="286">
        <f>SUM(R45+R49+R62)</f>
        <v>0</v>
      </c>
      <c r="M66" s="74"/>
      <c r="N66" s="74"/>
      <c r="O66" s="74"/>
      <c r="P66" s="175">
        <f>SUM(J66*F66)</f>
        <v>0</v>
      </c>
      <c r="Q66" s="175">
        <f>SUM(K66*F66)</f>
        <v>0</v>
      </c>
      <c r="R66" s="175">
        <f>SUM(L66*F66)</f>
        <v>0</v>
      </c>
    </row>
    <row r="67" spans="3:18" ht="12" customHeight="1">
      <c r="C67" s="297" t="s">
        <v>193</v>
      </c>
      <c r="I67" s="56"/>
      <c r="J67" s="57"/>
      <c r="K67" s="57"/>
      <c r="L67" s="15"/>
      <c r="M67" s="15"/>
      <c r="N67" s="15"/>
      <c r="O67" s="107"/>
      <c r="P67" s="193"/>
      <c r="Q67" s="179"/>
      <c r="R67" s="179"/>
    </row>
    <row r="68" spans="2:18" ht="12" customHeight="1">
      <c r="B68" s="10" t="s">
        <v>46</v>
      </c>
      <c r="C68"/>
      <c r="D68" s="200"/>
      <c r="E68" s="200"/>
      <c r="F68" s="176"/>
      <c r="G68" s="176"/>
      <c r="H68" s="176"/>
      <c r="I68" s="31"/>
      <c r="J68" s="234" t="s">
        <v>47</v>
      </c>
      <c r="K68" s="234"/>
      <c r="L68" s="65"/>
      <c r="M68" s="65"/>
      <c r="N68" s="65"/>
      <c r="O68" s="65"/>
      <c r="P68" s="207">
        <f>P64+P66</f>
        <v>0</v>
      </c>
      <c r="Q68" s="207">
        <f>Q64+Q66</f>
        <v>0</v>
      </c>
      <c r="R68" s="207">
        <f>R64+R66</f>
        <v>0</v>
      </c>
    </row>
    <row r="69" ht="12" customHeight="1">
      <c r="C69" s="16" t="s">
        <v>87</v>
      </c>
    </row>
    <row r="70" spans="11:16" ht="12" customHeight="1">
      <c r="K70" s="308" t="s">
        <v>201</v>
      </c>
      <c r="L70"/>
      <c r="M70"/>
      <c r="N70"/>
      <c r="O70" s="14">
        <f>Rates!I29</f>
        <v>0.6</v>
      </c>
      <c r="P70" s="304">
        <f>P66/12*Rates!$C$43</f>
        <v>0</v>
      </c>
    </row>
    <row r="71" spans="3:17" ht="12" customHeight="1">
      <c r="C71" s="253" t="s">
        <v>134</v>
      </c>
      <c r="D71" s="176"/>
      <c r="E71" s="176"/>
      <c r="F71" s="176"/>
      <c r="G71" s="176"/>
      <c r="H71" s="176"/>
      <c r="I71" s="31"/>
      <c r="J71" s="31"/>
      <c r="K71" s="350" t="s">
        <v>202</v>
      </c>
      <c r="L71" s="350"/>
      <c r="M71" s="350"/>
      <c r="N71" s="350"/>
      <c r="O71" s="307">
        <f>Rates!K29</f>
        <v>0.605</v>
      </c>
      <c r="P71" s="154">
        <f>P66/12*Rates!$D$43</f>
        <v>0</v>
      </c>
      <c r="Q71" s="174"/>
    </row>
    <row r="72" spans="3:17" ht="12" customHeight="1">
      <c r="C72" s="253" t="s">
        <v>135</v>
      </c>
      <c r="F72" s="155"/>
      <c r="G72" s="155"/>
      <c r="H72" s="155"/>
      <c r="I72" s="16"/>
      <c r="J72" s="16"/>
      <c r="K72" s="350"/>
      <c r="L72" s="350"/>
      <c r="M72" s="350"/>
      <c r="N72" s="350"/>
      <c r="O72" s="16"/>
      <c r="Q72" s="155"/>
    </row>
    <row r="73" spans="11:14" ht="12" customHeight="1">
      <c r="K73" s="350"/>
      <c r="L73" s="350"/>
      <c r="M73" s="350"/>
      <c r="N73" s="350"/>
    </row>
  </sheetData>
  <sheetProtection/>
  <mergeCells count="1">
    <mergeCell ref="K71:N73"/>
  </mergeCells>
  <printOptions/>
  <pageMargins left="0.73" right="0.75" top="1" bottom="1" header="0.5" footer="0.5"/>
  <pageSetup fitToHeight="1" fitToWidth="1" horizontalDpi="600" verticalDpi="600" orientation="landscape" scale="54" r:id="rId1"/>
  <headerFooter alignWithMargins="0">
    <oddHeader>&amp;C&amp;"Times New Roman,Bold"OHIO DEPARTMENT OF TRANSPORTATION
&amp;A</oddHeader>
  </headerFooter>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S73"/>
  <sheetViews>
    <sheetView zoomScale="75" zoomScaleNormal="75" zoomScalePageLayoutView="0" workbookViewId="0" topLeftCell="A1">
      <pane xSplit="2" ySplit="5" topLeftCell="C6" activePane="bottomRight" state="frozen"/>
      <selection pane="topLeft" activeCell="L48" sqref="L48"/>
      <selection pane="topRight" activeCell="L48" sqref="L48"/>
      <selection pane="bottomLeft" activeCell="L48" sqref="L48"/>
      <selection pane="bottomRight" activeCell="C9" sqref="C9:C14"/>
    </sheetView>
  </sheetViews>
  <sheetFormatPr defaultColWidth="9.33203125" defaultRowHeight="12" customHeight="1"/>
  <cols>
    <col min="1" max="1" width="12" style="16" customWidth="1"/>
    <col min="2" max="2" width="5" style="10" bestFit="1" customWidth="1"/>
    <col min="3" max="3" width="23.83203125" style="16" customWidth="1"/>
    <col min="4" max="5" width="12.83203125" style="155" customWidth="1"/>
    <col min="6" max="6" width="10.5" style="153" customWidth="1"/>
    <col min="7" max="7" width="12.16015625" style="153" bestFit="1" customWidth="1"/>
    <col min="8" max="8" width="12.16015625" style="153" customWidth="1"/>
    <col min="9" max="9" width="9.5" style="13" bestFit="1" customWidth="1"/>
    <col min="10" max="10" width="8.83203125" style="14" customWidth="1"/>
    <col min="11" max="11" width="9.66015625" style="14" bestFit="1" customWidth="1"/>
    <col min="12" max="13" width="12.33203125" style="14" customWidth="1"/>
    <col min="14" max="14" width="12.83203125" style="14" customWidth="1"/>
    <col min="15" max="15" width="12.16015625" style="14" customWidth="1"/>
    <col min="16" max="17" width="12.83203125" style="154" customWidth="1"/>
    <col min="18" max="18" width="12.83203125" style="155" customWidth="1"/>
    <col min="19" max="16384" width="9.33203125" style="16" customWidth="1"/>
  </cols>
  <sheetData>
    <row r="1" spans="2:18" s="31" customFormat="1" ht="12" customHeight="1">
      <c r="B1" s="10"/>
      <c r="D1" s="176"/>
      <c r="E1" s="176"/>
      <c r="F1" s="273"/>
      <c r="G1" s="273"/>
      <c r="H1" s="273"/>
      <c r="I1" s="274"/>
      <c r="J1" s="275"/>
      <c r="K1" s="275"/>
      <c r="L1" s="275"/>
      <c r="M1" s="275"/>
      <c r="N1" s="275"/>
      <c r="O1" s="275"/>
      <c r="P1" s="174"/>
      <c r="Q1" s="174"/>
      <c r="R1" s="176"/>
    </row>
    <row r="3" spans="3:11" ht="12" customHeight="1">
      <c r="C3" s="61" t="s">
        <v>10</v>
      </c>
      <c r="D3" s="11">
        <f>'Year 3'!D3+366</f>
        <v>44015</v>
      </c>
      <c r="E3" s="11"/>
      <c r="F3" s="180" t="s">
        <v>11</v>
      </c>
      <c r="G3" s="66">
        <f>D3+364</f>
        <v>44379</v>
      </c>
      <c r="H3" s="66"/>
      <c r="I3" s="12"/>
      <c r="J3" s="13"/>
      <c r="K3" s="13"/>
    </row>
    <row r="4" spans="3:11" ht="12" customHeight="1">
      <c r="C4" s="61"/>
      <c r="D4" s="215"/>
      <c r="E4" s="215"/>
      <c r="F4" s="180"/>
      <c r="G4" s="216"/>
      <c r="H4" s="216"/>
      <c r="I4" s="12"/>
      <c r="J4" s="13"/>
      <c r="K4" s="13"/>
    </row>
    <row r="5" spans="3:18" ht="12" customHeight="1">
      <c r="C5" s="17"/>
      <c r="D5" s="151"/>
      <c r="E5" s="151"/>
      <c r="F5" s="168"/>
      <c r="G5" s="168"/>
      <c r="H5" s="168"/>
      <c r="I5" s="17"/>
      <c r="J5" s="17"/>
      <c r="K5" s="17"/>
      <c r="L5" s="17" t="s">
        <v>2</v>
      </c>
      <c r="M5" s="17"/>
      <c r="N5" s="17"/>
      <c r="O5" s="17"/>
      <c r="P5" s="156" t="s">
        <v>12</v>
      </c>
      <c r="Q5" s="157"/>
      <c r="R5" s="158"/>
    </row>
    <row r="6" spans="3:18" ht="12" customHeight="1">
      <c r="C6" s="17"/>
      <c r="D6" s="163" t="s">
        <v>3</v>
      </c>
      <c r="E6" s="290" t="s">
        <v>173</v>
      </c>
      <c r="F6" s="180" t="s">
        <v>168</v>
      </c>
      <c r="G6" s="180" t="s">
        <v>169</v>
      </c>
      <c r="H6" s="180" t="s">
        <v>174</v>
      </c>
      <c r="I6" s="19" t="s">
        <v>13</v>
      </c>
      <c r="J6" s="20" t="s">
        <v>14</v>
      </c>
      <c r="K6" s="23" t="s">
        <v>175</v>
      </c>
      <c r="L6" s="25" t="s">
        <v>6</v>
      </c>
      <c r="M6" s="25" t="s">
        <v>7</v>
      </c>
      <c r="N6" s="21"/>
      <c r="O6" s="21"/>
      <c r="P6" s="160" t="s">
        <v>5</v>
      </c>
      <c r="Q6" s="161" t="s">
        <v>16</v>
      </c>
      <c r="R6" s="162" t="s">
        <v>17</v>
      </c>
    </row>
    <row r="7" spans="2:18" ht="12" customHeight="1">
      <c r="B7" s="22" t="s">
        <v>18</v>
      </c>
      <c r="C7" s="17" t="s">
        <v>19</v>
      </c>
      <c r="D7" s="214" t="s">
        <v>19</v>
      </c>
      <c r="E7" s="165" t="s">
        <v>20</v>
      </c>
      <c r="F7" s="165" t="s">
        <v>20</v>
      </c>
      <c r="G7" s="165" t="s">
        <v>20</v>
      </c>
      <c r="H7" s="165" t="s">
        <v>21</v>
      </c>
      <c r="I7" s="24" t="s">
        <v>21</v>
      </c>
      <c r="J7" s="24" t="s">
        <v>21</v>
      </c>
      <c r="K7" s="16" t="s">
        <v>176</v>
      </c>
      <c r="L7" s="16" t="s">
        <v>176</v>
      </c>
      <c r="M7" s="16" t="s">
        <v>176</v>
      </c>
      <c r="N7" s="25"/>
      <c r="O7" s="25"/>
      <c r="P7" s="166" t="s">
        <v>22</v>
      </c>
      <c r="Q7" s="167" t="s">
        <v>23</v>
      </c>
      <c r="R7" s="219" t="s">
        <v>24</v>
      </c>
    </row>
    <row r="8" spans="3:18" ht="12" customHeight="1">
      <c r="C8" s="26" t="s">
        <v>25</v>
      </c>
      <c r="D8" s="168"/>
      <c r="E8" s="168"/>
      <c r="F8" s="168"/>
      <c r="G8" s="165"/>
      <c r="H8" s="165"/>
      <c r="I8" s="63"/>
      <c r="J8" s="63"/>
      <c r="K8" s="63"/>
      <c r="L8" s="63"/>
      <c r="M8" s="63"/>
      <c r="N8" s="63"/>
      <c r="O8" s="63"/>
      <c r="P8" s="186"/>
      <c r="Q8" s="186"/>
      <c r="R8" s="186"/>
    </row>
    <row r="9" spans="3:18" ht="12" customHeight="1">
      <c r="C9" s="296">
        <f>SUM('Year 1'!C9)</f>
        <v>0</v>
      </c>
      <c r="D9" s="170">
        <f>SUM(1.03*'Year 3'!D9)</f>
        <v>0</v>
      </c>
      <c r="E9" s="154">
        <f aca="true" t="shared" si="0" ref="E9:E14">D9/(52*40)</f>
        <v>0</v>
      </c>
      <c r="F9" s="154">
        <f aca="true" t="shared" si="1" ref="F9:F14">D9/(32*40)</f>
        <v>0</v>
      </c>
      <c r="G9" s="154">
        <f aca="true" t="shared" si="2" ref="G9:G14">D9/(32*40)</f>
        <v>0</v>
      </c>
      <c r="H9" s="204">
        <v>0</v>
      </c>
      <c r="I9" s="204">
        <v>0</v>
      </c>
      <c r="J9" s="204">
        <v>0</v>
      </c>
      <c r="K9" s="294">
        <f aca="true" t="shared" si="3" ref="K9:K14">SUM(H9*E9)</f>
        <v>0</v>
      </c>
      <c r="L9" s="75">
        <f aca="true" t="shared" si="4" ref="L9:L14">I9*F9</f>
        <v>0</v>
      </c>
      <c r="M9" s="75">
        <f aca="true" t="shared" si="5" ref="M9:M14">G9*J9</f>
        <v>0</v>
      </c>
      <c r="N9" s="75"/>
      <c r="O9" s="75"/>
      <c r="P9" s="171">
        <f aca="true" t="shared" si="6" ref="P9:P14">SUM(K9:M9)</f>
        <v>0</v>
      </c>
      <c r="Q9" s="171">
        <v>0</v>
      </c>
      <c r="R9" s="171">
        <v>0</v>
      </c>
    </row>
    <row r="10" spans="3:18" ht="12" customHeight="1">
      <c r="C10" s="296">
        <f>SUM('Year 1'!C10)</f>
        <v>0</v>
      </c>
      <c r="D10" s="170">
        <f>SUM(1.03*'Year 3'!D10)</f>
        <v>0</v>
      </c>
      <c r="E10" s="154">
        <f t="shared" si="0"/>
        <v>0</v>
      </c>
      <c r="F10" s="154">
        <f t="shared" si="1"/>
        <v>0</v>
      </c>
      <c r="G10" s="154">
        <f t="shared" si="2"/>
        <v>0</v>
      </c>
      <c r="H10" s="204">
        <v>0</v>
      </c>
      <c r="I10" s="204">
        <v>0</v>
      </c>
      <c r="J10" s="204">
        <v>0</v>
      </c>
      <c r="K10" s="294">
        <f t="shared" si="3"/>
        <v>0</v>
      </c>
      <c r="L10" s="75">
        <f t="shared" si="4"/>
        <v>0</v>
      </c>
      <c r="M10" s="75">
        <f t="shared" si="5"/>
        <v>0</v>
      </c>
      <c r="N10" s="75"/>
      <c r="O10" s="75"/>
      <c r="P10" s="171">
        <f t="shared" si="6"/>
        <v>0</v>
      </c>
      <c r="Q10" s="169">
        <v>0</v>
      </c>
      <c r="R10" s="169">
        <v>0</v>
      </c>
    </row>
    <row r="11" spans="3:18" ht="12" customHeight="1">
      <c r="C11" s="296">
        <f>SUM('Year 1'!C11)</f>
        <v>0</v>
      </c>
      <c r="D11" s="170">
        <f>SUM(1.03*'Year 3'!D11)</f>
        <v>0</v>
      </c>
      <c r="E11" s="154">
        <f t="shared" si="0"/>
        <v>0</v>
      </c>
      <c r="F11" s="154">
        <f t="shared" si="1"/>
        <v>0</v>
      </c>
      <c r="G11" s="154">
        <f t="shared" si="2"/>
        <v>0</v>
      </c>
      <c r="H11" s="205">
        <v>0</v>
      </c>
      <c r="I11" s="205">
        <v>0</v>
      </c>
      <c r="J11" s="205">
        <v>0</v>
      </c>
      <c r="K11" s="294">
        <f t="shared" si="3"/>
        <v>0</v>
      </c>
      <c r="L11" s="75">
        <f t="shared" si="4"/>
        <v>0</v>
      </c>
      <c r="M11" s="75">
        <f t="shared" si="5"/>
        <v>0</v>
      </c>
      <c r="N11" s="75"/>
      <c r="O11" s="75"/>
      <c r="P11" s="171">
        <f t="shared" si="6"/>
        <v>0</v>
      </c>
      <c r="Q11" s="169">
        <v>0</v>
      </c>
      <c r="R11" s="169">
        <v>0</v>
      </c>
    </row>
    <row r="12" spans="3:18" ht="12" customHeight="1">
      <c r="C12" s="296">
        <f>SUM('Year 1'!C12)</f>
        <v>0</v>
      </c>
      <c r="D12" s="170">
        <f>SUM(1.03*'Year 3'!D12)</f>
        <v>0</v>
      </c>
      <c r="E12" s="154">
        <f t="shared" si="0"/>
        <v>0</v>
      </c>
      <c r="F12" s="154">
        <f t="shared" si="1"/>
        <v>0</v>
      </c>
      <c r="G12" s="154">
        <f t="shared" si="2"/>
        <v>0</v>
      </c>
      <c r="H12" s="204">
        <v>0</v>
      </c>
      <c r="I12" s="204">
        <v>0</v>
      </c>
      <c r="J12" s="204">
        <v>0</v>
      </c>
      <c r="K12" s="294">
        <f t="shared" si="3"/>
        <v>0</v>
      </c>
      <c r="L12" s="75">
        <f t="shared" si="4"/>
        <v>0</v>
      </c>
      <c r="M12" s="75">
        <f t="shared" si="5"/>
        <v>0</v>
      </c>
      <c r="N12" s="75"/>
      <c r="O12" s="75"/>
      <c r="P12" s="171">
        <f t="shared" si="6"/>
        <v>0</v>
      </c>
      <c r="Q12" s="169">
        <v>0</v>
      </c>
      <c r="R12" s="169">
        <v>0</v>
      </c>
    </row>
    <row r="13" spans="3:18" ht="12" customHeight="1">
      <c r="C13" s="296">
        <f>SUM('Year 1'!C13)</f>
        <v>0</v>
      </c>
      <c r="D13" s="170">
        <f>SUM(1.03*'Year 3'!D13)</f>
        <v>0</v>
      </c>
      <c r="E13" s="154">
        <f t="shared" si="0"/>
        <v>0</v>
      </c>
      <c r="F13" s="154">
        <f t="shared" si="1"/>
        <v>0</v>
      </c>
      <c r="G13" s="154">
        <f t="shared" si="2"/>
        <v>0</v>
      </c>
      <c r="H13" s="204">
        <v>0</v>
      </c>
      <c r="I13" s="204">
        <v>0</v>
      </c>
      <c r="J13" s="204">
        <v>0</v>
      </c>
      <c r="K13" s="294">
        <f t="shared" si="3"/>
        <v>0</v>
      </c>
      <c r="L13" s="75">
        <f t="shared" si="4"/>
        <v>0</v>
      </c>
      <c r="M13" s="75">
        <f t="shared" si="5"/>
        <v>0</v>
      </c>
      <c r="N13" s="75"/>
      <c r="O13" s="75"/>
      <c r="P13" s="171">
        <f t="shared" si="6"/>
        <v>0</v>
      </c>
      <c r="Q13" s="169">
        <v>0</v>
      </c>
      <c r="R13" s="169">
        <v>0</v>
      </c>
    </row>
    <row r="14" spans="3:18" ht="12" customHeight="1">
      <c r="C14" s="296">
        <f>SUM('Year 1'!C14)</f>
        <v>0</v>
      </c>
      <c r="D14" s="170">
        <f>SUM(1.03*'Year 3'!D14)</f>
        <v>0</v>
      </c>
      <c r="E14" s="154">
        <f t="shared" si="0"/>
        <v>0</v>
      </c>
      <c r="F14" s="154">
        <f t="shared" si="1"/>
        <v>0</v>
      </c>
      <c r="G14" s="154">
        <f t="shared" si="2"/>
        <v>0</v>
      </c>
      <c r="H14" s="204">
        <v>0</v>
      </c>
      <c r="I14" s="204">
        <v>0</v>
      </c>
      <c r="J14" s="204">
        <v>0</v>
      </c>
      <c r="K14" s="294">
        <f t="shared" si="3"/>
        <v>0</v>
      </c>
      <c r="L14" s="75">
        <f t="shared" si="4"/>
        <v>0</v>
      </c>
      <c r="M14" s="75">
        <f t="shared" si="5"/>
        <v>0</v>
      </c>
      <c r="N14" s="75"/>
      <c r="O14" s="75"/>
      <c r="P14" s="171">
        <f t="shared" si="6"/>
        <v>0</v>
      </c>
      <c r="Q14" s="172">
        <v>0</v>
      </c>
      <c r="R14" s="172">
        <v>0</v>
      </c>
    </row>
    <row r="15" spans="2:18" s="31" customFormat="1" ht="12" customHeight="1">
      <c r="B15" s="10"/>
      <c r="C15" s="133"/>
      <c r="D15" s="173"/>
      <c r="E15" s="173"/>
      <c r="F15" s="222" t="s">
        <v>26</v>
      </c>
      <c r="G15" s="174"/>
      <c r="H15" s="174"/>
      <c r="I15" s="134"/>
      <c r="J15" s="134"/>
      <c r="K15" s="134"/>
      <c r="L15" s="283">
        <f>SUM(L9:L14)</f>
        <v>0</v>
      </c>
      <c r="M15" s="127">
        <f aca="true" t="shared" si="7" ref="M15:R15">SUM(M9:M14)</f>
        <v>0</v>
      </c>
      <c r="N15" s="127"/>
      <c r="O15" s="142"/>
      <c r="P15" s="220">
        <f t="shared" si="7"/>
        <v>0</v>
      </c>
      <c r="Q15" s="220">
        <f t="shared" si="7"/>
        <v>0</v>
      </c>
      <c r="R15" s="220">
        <f t="shared" si="7"/>
        <v>0</v>
      </c>
    </row>
    <row r="16" spans="3:18" ht="12" customHeight="1">
      <c r="C16" s="6"/>
      <c r="D16" s="154"/>
      <c r="E16" s="154"/>
      <c r="F16" s="154"/>
      <c r="G16" s="154"/>
      <c r="H16" s="154"/>
      <c r="I16" s="28"/>
      <c r="J16" s="29"/>
      <c r="K16" s="29"/>
      <c r="L16" s="30"/>
      <c r="M16" s="30"/>
      <c r="N16" s="30"/>
      <c r="O16" s="30"/>
      <c r="P16" s="177"/>
      <c r="Q16" s="179"/>
      <c r="R16" s="179"/>
    </row>
    <row r="17" spans="2:18" ht="12" customHeight="1">
      <c r="B17" s="10" t="s">
        <v>27</v>
      </c>
      <c r="C17" s="31" t="s">
        <v>28</v>
      </c>
      <c r="D17" s="159"/>
      <c r="E17" s="159"/>
      <c r="F17" s="180"/>
      <c r="G17" s="180"/>
      <c r="H17" s="180"/>
      <c r="I17" s="64"/>
      <c r="J17" s="64"/>
      <c r="K17" s="64"/>
      <c r="L17" s="31"/>
      <c r="M17" s="18"/>
      <c r="N17" s="21"/>
      <c r="O17" s="21"/>
      <c r="P17" s="178"/>
      <c r="Q17" s="179"/>
      <c r="R17" s="179"/>
    </row>
    <row r="18" spans="3:18" ht="12" customHeight="1">
      <c r="C18" s="26" t="s">
        <v>34</v>
      </c>
      <c r="D18" s="164"/>
      <c r="E18" s="164"/>
      <c r="F18" s="165"/>
      <c r="G18" s="165"/>
      <c r="H18" s="165"/>
      <c r="I18" s="64"/>
      <c r="J18" s="64"/>
      <c r="K18" s="64"/>
      <c r="L18" s="23"/>
      <c r="M18" s="23"/>
      <c r="N18" s="25"/>
      <c r="O18" s="25"/>
      <c r="P18" s="181"/>
      <c r="Q18" s="182"/>
      <c r="R18" s="182"/>
    </row>
    <row r="19" spans="3:18" ht="12" customHeight="1">
      <c r="C19" s="34" t="s">
        <v>121</v>
      </c>
      <c r="D19" s="170">
        <f>SUM(1.03*'Year 3'!D19)</f>
        <v>0</v>
      </c>
      <c r="E19" s="154">
        <f>D19/(52*40)</f>
        <v>0</v>
      </c>
      <c r="F19" s="154"/>
      <c r="G19" s="154"/>
      <c r="H19" s="204">
        <v>0</v>
      </c>
      <c r="I19" s="9"/>
      <c r="J19" s="9"/>
      <c r="K19" s="9"/>
      <c r="L19" s="8"/>
      <c r="M19" s="8"/>
      <c r="N19" s="8"/>
      <c r="O19" s="8"/>
      <c r="P19" s="171">
        <f>H19*E19</f>
        <v>0</v>
      </c>
      <c r="Q19" s="169">
        <v>0</v>
      </c>
      <c r="R19" s="169">
        <v>0</v>
      </c>
    </row>
    <row r="20" spans="3:18" ht="12" customHeight="1">
      <c r="C20" s="34" t="s">
        <v>121</v>
      </c>
      <c r="D20" s="170">
        <f>SUM(1.03*'Year 3'!D20)</f>
        <v>0</v>
      </c>
      <c r="E20" s="154">
        <f>D20/(52*40)</f>
        <v>0</v>
      </c>
      <c r="F20" s="154"/>
      <c r="G20" s="154"/>
      <c r="H20" s="204">
        <v>0</v>
      </c>
      <c r="I20" s="9"/>
      <c r="J20" s="9"/>
      <c r="K20" s="9"/>
      <c r="L20" s="8"/>
      <c r="M20" s="8"/>
      <c r="N20" s="8"/>
      <c r="O20" s="8"/>
      <c r="P20" s="171">
        <f>H20*E20</f>
        <v>0</v>
      </c>
      <c r="Q20" s="169">
        <v>0</v>
      </c>
      <c r="R20" s="169">
        <v>0</v>
      </c>
    </row>
    <row r="21" spans="3:18" ht="12" customHeight="1">
      <c r="C21" s="34" t="s">
        <v>121</v>
      </c>
      <c r="D21" s="170">
        <f>SUM(1.03*'Year 3'!D21)</f>
        <v>0</v>
      </c>
      <c r="E21" s="154">
        <f>D21/(52*40)</f>
        <v>0</v>
      </c>
      <c r="F21" s="154"/>
      <c r="G21" s="154"/>
      <c r="H21" s="204">
        <v>0</v>
      </c>
      <c r="I21" s="9"/>
      <c r="J21" s="9"/>
      <c r="K21" s="9"/>
      <c r="L21" s="8"/>
      <c r="M21" s="8"/>
      <c r="N21" s="8"/>
      <c r="O21" s="8"/>
      <c r="P21" s="171">
        <f>H21*E21</f>
        <v>0</v>
      </c>
      <c r="Q21" s="169">
        <v>0</v>
      </c>
      <c r="R21" s="169">
        <v>0</v>
      </c>
    </row>
    <row r="22" spans="3:18" ht="12" customHeight="1">
      <c r="C22" s="285" t="s">
        <v>170</v>
      </c>
      <c r="D22" s="159"/>
      <c r="E22" s="159"/>
      <c r="F22" s="154"/>
      <c r="G22" s="152"/>
      <c r="H22" s="204"/>
      <c r="I22" s="20"/>
      <c r="J22" s="20"/>
      <c r="K22" s="20"/>
      <c r="L22" s="62"/>
      <c r="M22" s="62"/>
      <c r="N22" s="62"/>
      <c r="O22" s="62"/>
      <c r="P22" s="284">
        <f>SUM(P19:P21)</f>
        <v>0</v>
      </c>
      <c r="Q22" s="284">
        <f>SUM(Q19:Q21)</f>
        <v>0</v>
      </c>
      <c r="R22" s="284">
        <f>SUM(R19:R21)</f>
        <v>0</v>
      </c>
    </row>
    <row r="23" spans="3:18" ht="12" customHeight="1">
      <c r="C23" s="213" t="s">
        <v>48</v>
      </c>
      <c r="D23" s="164"/>
      <c r="E23" s="164"/>
      <c r="F23" s="155"/>
      <c r="G23" s="165"/>
      <c r="H23" s="204"/>
      <c r="I23" s="33"/>
      <c r="J23" s="33"/>
      <c r="K23" s="33"/>
      <c r="L23" s="23"/>
      <c r="M23" s="23"/>
      <c r="N23" s="23"/>
      <c r="O23" s="23"/>
      <c r="P23" s="171"/>
      <c r="Q23" s="169"/>
      <c r="R23" s="169"/>
    </row>
    <row r="24" spans="3:18" ht="12" customHeight="1">
      <c r="C24" s="34" t="s">
        <v>121</v>
      </c>
      <c r="D24" s="170">
        <f>SUM(1.03*'Year 3'!D24)</f>
        <v>0</v>
      </c>
      <c r="E24" s="154">
        <f>D24/(52*40)</f>
        <v>0</v>
      </c>
      <c r="F24" s="154"/>
      <c r="G24" s="154"/>
      <c r="H24" s="204">
        <v>0</v>
      </c>
      <c r="I24" s="9"/>
      <c r="J24" s="9"/>
      <c r="K24" s="9"/>
      <c r="L24" s="8"/>
      <c r="M24" s="8"/>
      <c r="N24" s="8"/>
      <c r="O24" s="8"/>
      <c r="P24" s="171">
        <f>H24*E24</f>
        <v>0</v>
      </c>
      <c r="Q24" s="169">
        <v>0</v>
      </c>
      <c r="R24" s="169">
        <v>0</v>
      </c>
    </row>
    <row r="25" spans="3:18" ht="12" customHeight="1">
      <c r="C25" s="34" t="s">
        <v>121</v>
      </c>
      <c r="D25" s="170">
        <f>SUM(1.03*'Year 3'!D25)</f>
        <v>0</v>
      </c>
      <c r="E25" s="154">
        <f>D25/(52*40)</f>
        <v>0</v>
      </c>
      <c r="F25" s="154"/>
      <c r="G25" s="154"/>
      <c r="H25" s="204">
        <v>0</v>
      </c>
      <c r="I25" s="9"/>
      <c r="J25" s="9"/>
      <c r="K25" s="9"/>
      <c r="L25" s="8"/>
      <c r="M25" s="8"/>
      <c r="N25" s="8"/>
      <c r="O25" s="8"/>
      <c r="P25" s="171">
        <f>H25*E25</f>
        <v>0</v>
      </c>
      <c r="Q25" s="169">
        <v>0</v>
      </c>
      <c r="R25" s="169">
        <v>0</v>
      </c>
    </row>
    <row r="26" spans="3:18" ht="12" customHeight="1">
      <c r="C26" s="34" t="s">
        <v>121</v>
      </c>
      <c r="D26" s="170">
        <f>SUM(1.03*'Year 3'!D26)</f>
        <v>0</v>
      </c>
      <c r="E26" s="154">
        <f>D26/(52*40)</f>
        <v>0</v>
      </c>
      <c r="F26" s="154"/>
      <c r="G26" s="154"/>
      <c r="H26" s="204">
        <v>0</v>
      </c>
      <c r="I26" s="9"/>
      <c r="J26" s="9"/>
      <c r="K26" s="9"/>
      <c r="L26" s="8"/>
      <c r="M26" s="8"/>
      <c r="N26" s="8"/>
      <c r="O26" s="8"/>
      <c r="P26" s="171">
        <f>H26*E26</f>
        <v>0</v>
      </c>
      <c r="Q26" s="169">
        <v>0</v>
      </c>
      <c r="R26" s="169">
        <v>0</v>
      </c>
    </row>
    <row r="27" spans="3:18" ht="12" customHeight="1">
      <c r="C27" s="285" t="s">
        <v>171</v>
      </c>
      <c r="D27" s="170"/>
      <c r="E27" s="170"/>
      <c r="F27" s="154"/>
      <c r="G27" s="170"/>
      <c r="H27" s="204"/>
      <c r="I27" s="20"/>
      <c r="J27" s="20"/>
      <c r="K27" s="20"/>
      <c r="L27" s="62"/>
      <c r="M27" s="62"/>
      <c r="N27" s="62"/>
      <c r="O27" s="62"/>
      <c r="P27" s="284">
        <f>SUM(P24:P26)</f>
        <v>0</v>
      </c>
      <c r="Q27" s="284">
        <f>SUM(Q24:Q26)</f>
        <v>0</v>
      </c>
      <c r="R27" s="284">
        <f>SUM(R24:R26)</f>
        <v>0</v>
      </c>
    </row>
    <row r="28" spans="3:18" ht="12" customHeight="1">
      <c r="C28" s="32" t="s">
        <v>29</v>
      </c>
      <c r="D28" s="154"/>
      <c r="E28" s="154"/>
      <c r="F28" s="155"/>
      <c r="G28" s="155"/>
      <c r="H28" s="204"/>
      <c r="I28" s="33"/>
      <c r="J28" s="33"/>
      <c r="K28" s="33"/>
      <c r="L28" s="23"/>
      <c r="M28" s="23"/>
      <c r="N28" s="23"/>
      <c r="O28" s="23"/>
      <c r="P28" s="171"/>
      <c r="Q28" s="169"/>
      <c r="R28" s="169"/>
    </row>
    <row r="29" spans="3:18" ht="12" customHeight="1">
      <c r="C29" s="34" t="s">
        <v>29</v>
      </c>
      <c r="D29" s="170">
        <f>SUM(1.03*'Year 3'!D29)</f>
        <v>0</v>
      </c>
      <c r="E29" s="154">
        <f>D29/(52*40)</f>
        <v>0</v>
      </c>
      <c r="F29" s="154"/>
      <c r="G29" s="154"/>
      <c r="H29" s="204">
        <v>0</v>
      </c>
      <c r="I29" s="206"/>
      <c r="J29" s="206"/>
      <c r="K29" s="206"/>
      <c r="L29" s="154"/>
      <c r="M29" s="154"/>
      <c r="N29" s="154"/>
      <c r="O29" s="154"/>
      <c r="P29" s="171">
        <f>H29*E29</f>
        <v>0</v>
      </c>
      <c r="Q29" s="171">
        <v>0</v>
      </c>
      <c r="R29" s="171">
        <v>0</v>
      </c>
    </row>
    <row r="30" spans="3:18" ht="12" customHeight="1">
      <c r="C30" s="34" t="s">
        <v>29</v>
      </c>
      <c r="D30" s="170">
        <f>SUM(1.03*'Year 3'!D30)</f>
        <v>0</v>
      </c>
      <c r="E30" s="154">
        <f>D30/(52*40)</f>
        <v>0</v>
      </c>
      <c r="F30" s="154"/>
      <c r="G30" s="154"/>
      <c r="H30" s="204">
        <v>0</v>
      </c>
      <c r="I30" s="206"/>
      <c r="J30" s="206"/>
      <c r="K30" s="206"/>
      <c r="L30" s="154"/>
      <c r="M30" s="154"/>
      <c r="N30" s="154"/>
      <c r="O30" s="154"/>
      <c r="P30" s="171">
        <f>H30*E30</f>
        <v>0</v>
      </c>
      <c r="Q30" s="171">
        <v>0</v>
      </c>
      <c r="R30" s="171">
        <v>0</v>
      </c>
    </row>
    <row r="31" spans="3:18" ht="12" customHeight="1">
      <c r="C31" s="34" t="s">
        <v>29</v>
      </c>
      <c r="D31" s="170">
        <f>SUM(1.03*'Year 3'!D31)</f>
        <v>0</v>
      </c>
      <c r="E31" s="154">
        <f>D31/(52*40)</f>
        <v>0</v>
      </c>
      <c r="F31" s="154"/>
      <c r="G31" s="154"/>
      <c r="H31" s="204">
        <v>0</v>
      </c>
      <c r="I31" s="206"/>
      <c r="J31" s="206"/>
      <c r="K31" s="206"/>
      <c r="L31" s="8"/>
      <c r="M31" s="8"/>
      <c r="N31" s="8"/>
      <c r="O31" s="8"/>
      <c r="P31" s="171">
        <f>H31*E31</f>
        <v>0</v>
      </c>
      <c r="Q31" s="171">
        <v>0</v>
      </c>
      <c r="R31" s="171">
        <v>0</v>
      </c>
    </row>
    <row r="32" spans="3:18" ht="12" customHeight="1">
      <c r="C32" s="285" t="s">
        <v>172</v>
      </c>
      <c r="D32" s="183"/>
      <c r="E32" s="183"/>
      <c r="F32" s="154"/>
      <c r="G32" s="154"/>
      <c r="H32" s="154"/>
      <c r="I32" s="206"/>
      <c r="J32" s="206"/>
      <c r="K32" s="206"/>
      <c r="L32" s="8"/>
      <c r="M32" s="8"/>
      <c r="N32" s="8"/>
      <c r="O32" s="8"/>
      <c r="P32" s="284">
        <f>SUM(P29:P31)</f>
        <v>0</v>
      </c>
      <c r="Q32" s="284">
        <f>SUM(Q29:Q31)</f>
        <v>0</v>
      </c>
      <c r="R32" s="284">
        <f>SUM(R29:R31)</f>
        <v>0</v>
      </c>
    </row>
    <row r="33" spans="2:18" s="31" customFormat="1" ht="12" customHeight="1">
      <c r="B33" s="10"/>
      <c r="D33" s="174"/>
      <c r="E33" s="174"/>
      <c r="F33" s="235" t="s">
        <v>30</v>
      </c>
      <c r="G33" s="176"/>
      <c r="H33" s="176"/>
      <c r="I33" s="35"/>
      <c r="J33" s="136"/>
      <c r="K33" s="136"/>
      <c r="L33" s="137">
        <f>L15</f>
        <v>0</v>
      </c>
      <c r="M33" s="138">
        <f>M15</f>
        <v>0</v>
      </c>
      <c r="N33" s="138">
        <f>N15</f>
        <v>0</v>
      </c>
      <c r="O33" s="138">
        <f>O15</f>
        <v>0</v>
      </c>
      <c r="P33" s="175">
        <f>SUM(P15+P22+P27+P32)</f>
        <v>0</v>
      </c>
      <c r="Q33" s="175">
        <f>SUM(Q15+Q22+Q27+Q32)</f>
        <v>0</v>
      </c>
      <c r="R33" s="175">
        <f>SUM(R15+R22+R27+R32)</f>
        <v>0</v>
      </c>
    </row>
    <row r="34" spans="3:18" ht="12" customHeight="1">
      <c r="C34" s="31"/>
      <c r="D34" s="174"/>
      <c r="E34" s="174"/>
      <c r="F34" s="176"/>
      <c r="G34" s="176"/>
      <c r="H34" s="176"/>
      <c r="I34" s="35"/>
      <c r="J34" s="64"/>
      <c r="K34" s="64"/>
      <c r="L34" s="67"/>
      <c r="M34" s="68"/>
      <c r="N34" s="68"/>
      <c r="O34" s="69"/>
      <c r="P34" s="178"/>
      <c r="Q34" s="179"/>
      <c r="R34" s="179"/>
    </row>
    <row r="35" spans="2:18" ht="12" customHeight="1">
      <c r="B35" s="10" t="s">
        <v>31</v>
      </c>
      <c r="C35" s="31" t="s">
        <v>4</v>
      </c>
      <c r="D35" s="174"/>
      <c r="E35" s="174"/>
      <c r="F35" s="184" t="s">
        <v>32</v>
      </c>
      <c r="G35" s="185"/>
      <c r="H35" s="185"/>
      <c r="I35" s="149"/>
      <c r="J35" s="35"/>
      <c r="K35" s="35"/>
      <c r="L35" s="65"/>
      <c r="M35" s="65"/>
      <c r="N35" s="65"/>
      <c r="O35" s="65"/>
      <c r="P35" s="178"/>
      <c r="Q35" s="179"/>
      <c r="R35" s="179"/>
    </row>
    <row r="36" spans="3:18" ht="12" customHeight="1">
      <c r="C36" s="31"/>
      <c r="D36" s="174"/>
      <c r="E36" s="174"/>
      <c r="F36" s="184" t="s">
        <v>33</v>
      </c>
      <c r="G36" s="184"/>
      <c r="H36" s="184"/>
      <c r="I36" s="150"/>
      <c r="J36" s="35"/>
      <c r="K36" s="35"/>
      <c r="L36" s="65"/>
      <c r="M36" s="65"/>
      <c r="N36" s="65"/>
      <c r="O36" s="65"/>
      <c r="P36" s="181"/>
      <c r="Q36" s="182"/>
      <c r="R36" s="179"/>
    </row>
    <row r="37" spans="3:18" ht="12" customHeight="1">
      <c r="C37" s="16" t="s">
        <v>101</v>
      </c>
      <c r="D37" s="154"/>
      <c r="E37" s="154"/>
      <c r="F37" s="60">
        <f>SUM(Rates!K36)</f>
        <v>0.297</v>
      </c>
      <c r="G37" s="60"/>
      <c r="H37" s="60"/>
      <c r="I37" s="60"/>
      <c r="J37" s="36"/>
      <c r="K37" s="80">
        <f aca="true" t="shared" si="8" ref="K37:M39">K9*$F$37</f>
        <v>0</v>
      </c>
      <c r="L37" s="80">
        <f t="shared" si="8"/>
        <v>0</v>
      </c>
      <c r="M37" s="80">
        <f t="shared" si="8"/>
        <v>0</v>
      </c>
      <c r="N37" s="80"/>
      <c r="O37" s="80"/>
      <c r="P37" s="246">
        <f>SUM(K37:O37)</f>
        <v>0</v>
      </c>
      <c r="Q37" s="246">
        <f aca="true" t="shared" si="9" ref="Q37:R39">Q9*$F$37</f>
        <v>0</v>
      </c>
      <c r="R37" s="246">
        <f t="shared" si="9"/>
        <v>0</v>
      </c>
    </row>
    <row r="38" spans="3:18" ht="12" customHeight="1">
      <c r="C38" s="16" t="s">
        <v>180</v>
      </c>
      <c r="D38" s="154"/>
      <c r="E38" s="154"/>
      <c r="F38" s="60">
        <f>SUM(Rates!K36)</f>
        <v>0.297</v>
      </c>
      <c r="G38" s="60"/>
      <c r="H38" s="60"/>
      <c r="I38" s="60"/>
      <c r="J38" s="36"/>
      <c r="K38" s="80">
        <f t="shared" si="8"/>
        <v>0</v>
      </c>
      <c r="L38" s="80">
        <f t="shared" si="8"/>
        <v>0</v>
      </c>
      <c r="M38" s="80">
        <f t="shared" si="8"/>
        <v>0</v>
      </c>
      <c r="N38" s="80"/>
      <c r="O38" s="80"/>
      <c r="P38" s="246">
        <f>SUM(K38:O38)</f>
        <v>0</v>
      </c>
      <c r="Q38" s="292">
        <f t="shared" si="9"/>
        <v>0</v>
      </c>
      <c r="R38" s="292">
        <f t="shared" si="9"/>
        <v>0</v>
      </c>
    </row>
    <row r="39" spans="3:18" ht="12" customHeight="1">
      <c r="C39" s="16" t="s">
        <v>180</v>
      </c>
      <c r="D39" s="154"/>
      <c r="E39" s="154"/>
      <c r="F39" s="60">
        <f>SUM(Rates!K36)</f>
        <v>0.297</v>
      </c>
      <c r="G39" s="60"/>
      <c r="H39" s="60"/>
      <c r="I39" s="60"/>
      <c r="J39" s="36"/>
      <c r="K39" s="80">
        <f t="shared" si="8"/>
        <v>0</v>
      </c>
      <c r="L39" s="80">
        <f t="shared" si="8"/>
        <v>0</v>
      </c>
      <c r="M39" s="80">
        <f t="shared" si="8"/>
        <v>0</v>
      </c>
      <c r="N39" s="80"/>
      <c r="O39" s="80"/>
      <c r="P39" s="246">
        <f>SUM(K39:O39)</f>
        <v>0</v>
      </c>
      <c r="Q39" s="246">
        <f t="shared" si="9"/>
        <v>0</v>
      </c>
      <c r="R39" s="246">
        <f t="shared" si="9"/>
        <v>0</v>
      </c>
    </row>
    <row r="40" spans="3:18" ht="12" customHeight="1">
      <c r="C40" s="16" t="s">
        <v>34</v>
      </c>
      <c r="D40" s="154"/>
      <c r="E40" s="154"/>
      <c r="F40" s="60">
        <f>SUM(Rates!K37)</f>
        <v>0.35200000000000004</v>
      </c>
      <c r="G40" s="60"/>
      <c r="H40" s="60"/>
      <c r="I40" s="60"/>
      <c r="J40" s="36"/>
      <c r="K40" s="36"/>
      <c r="L40" s="79"/>
      <c r="M40" s="80"/>
      <c r="N40" s="79"/>
      <c r="O40" s="80"/>
      <c r="P40" s="171">
        <f>SUM(P22*F40)</f>
        <v>0</v>
      </c>
      <c r="Q40" s="169">
        <f>SUM(Q22*F40)</f>
        <v>0</v>
      </c>
      <c r="R40" s="169">
        <f>SUM(R22*G40)</f>
        <v>0</v>
      </c>
    </row>
    <row r="41" spans="1:18" s="31" customFormat="1" ht="12" customHeight="1">
      <c r="A41" s="16"/>
      <c r="B41" s="10"/>
      <c r="C41" s="16" t="s">
        <v>122</v>
      </c>
      <c r="D41" s="154"/>
      <c r="E41" s="154"/>
      <c r="F41" s="60">
        <f>SUM(Rates!K38)</f>
        <v>0.433</v>
      </c>
      <c r="G41" s="60"/>
      <c r="H41" s="60"/>
      <c r="I41" s="60"/>
      <c r="J41" s="36"/>
      <c r="K41" s="36"/>
      <c r="L41" s="79"/>
      <c r="M41" s="80"/>
      <c r="N41" s="79"/>
      <c r="O41" s="80"/>
      <c r="P41" s="171">
        <f>SUM(P27*F41)</f>
        <v>0</v>
      </c>
      <c r="Q41" s="169">
        <f>SUM(Q27*F41)</f>
        <v>0</v>
      </c>
      <c r="R41" s="169">
        <f>SUM(R27*G41)</f>
        <v>0</v>
      </c>
    </row>
    <row r="42" spans="1:18" s="38" customFormat="1" ht="12" customHeight="1">
      <c r="A42" s="16"/>
      <c r="B42" s="10"/>
      <c r="C42" s="16" t="s">
        <v>29</v>
      </c>
      <c r="D42" s="154"/>
      <c r="E42" s="154"/>
      <c r="F42" s="60">
        <f>SUM(Rates!K39)</f>
        <v>0.079</v>
      </c>
      <c r="G42" s="60"/>
      <c r="H42" s="60"/>
      <c r="I42" s="60"/>
      <c r="J42" s="36"/>
      <c r="K42" s="36"/>
      <c r="L42" s="80"/>
      <c r="M42" s="80"/>
      <c r="N42" s="80"/>
      <c r="O42" s="80"/>
      <c r="P42" s="171">
        <f>SUM(P32*F42)</f>
        <v>0</v>
      </c>
      <c r="Q42" s="169">
        <f>SUM(Q32*F42)</f>
        <v>0</v>
      </c>
      <c r="R42" s="169">
        <f>SUM(R32*G42)</f>
        <v>0</v>
      </c>
    </row>
    <row r="43" spans="1:18" s="41" customFormat="1" ht="12" customHeight="1">
      <c r="A43" s="31"/>
      <c r="B43" s="10"/>
      <c r="C43" s="31"/>
      <c r="D43" s="174"/>
      <c r="E43" s="174"/>
      <c r="F43" s="223" t="s">
        <v>49</v>
      </c>
      <c r="G43" s="176"/>
      <c r="H43" s="176"/>
      <c r="I43" s="35"/>
      <c r="J43" s="136"/>
      <c r="K43" s="136"/>
      <c r="L43" s="137">
        <f aca="true" t="shared" si="10" ref="L43:R43">SUM(L37:L42)</f>
        <v>0</v>
      </c>
      <c r="M43" s="138">
        <f t="shared" si="10"/>
        <v>0</v>
      </c>
      <c r="N43" s="138">
        <f t="shared" si="10"/>
        <v>0</v>
      </c>
      <c r="O43" s="138">
        <f t="shared" si="10"/>
        <v>0</v>
      </c>
      <c r="P43" s="175">
        <f t="shared" si="10"/>
        <v>0</v>
      </c>
      <c r="Q43" s="175">
        <f t="shared" si="10"/>
        <v>0</v>
      </c>
      <c r="R43" s="175">
        <f t="shared" si="10"/>
        <v>0</v>
      </c>
    </row>
    <row r="44" spans="2:18" s="38" customFormat="1" ht="12" customHeight="1">
      <c r="B44" s="37"/>
      <c r="D44" s="188"/>
      <c r="E44" s="188"/>
      <c r="F44"/>
      <c r="G44" s="187"/>
      <c r="H44" s="187"/>
      <c r="I44" s="39"/>
      <c r="J44" s="39"/>
      <c r="K44" s="39"/>
      <c r="L44" s="70"/>
      <c r="M44" s="70"/>
      <c r="N44" s="70"/>
      <c r="O44" s="70"/>
      <c r="P44" s="221"/>
      <c r="Q44" s="177"/>
      <c r="R44" s="189"/>
    </row>
    <row r="45" spans="1:18" s="31" customFormat="1" ht="12" customHeight="1">
      <c r="A45" s="41"/>
      <c r="B45" s="40"/>
      <c r="C45" s="41"/>
      <c r="D45" s="191"/>
      <c r="E45" s="191"/>
      <c r="F45" s="223" t="s">
        <v>35</v>
      </c>
      <c r="G45" s="190"/>
      <c r="H45" s="190"/>
      <c r="I45" s="42"/>
      <c r="J45" s="136"/>
      <c r="K45" s="136"/>
      <c r="L45" s="137">
        <f aca="true" t="shared" si="11" ref="L45:R45">L33+L43</f>
        <v>0</v>
      </c>
      <c r="M45" s="138">
        <f t="shared" si="11"/>
        <v>0</v>
      </c>
      <c r="N45" s="138">
        <f t="shared" si="11"/>
        <v>0</v>
      </c>
      <c r="O45" s="138">
        <f t="shared" si="11"/>
        <v>0</v>
      </c>
      <c r="P45" s="192">
        <f t="shared" si="11"/>
        <v>0</v>
      </c>
      <c r="Q45" s="192">
        <f t="shared" si="11"/>
        <v>0</v>
      </c>
      <c r="R45" s="192">
        <f t="shared" si="11"/>
        <v>0</v>
      </c>
    </row>
    <row r="46" spans="1:18" s="31" customFormat="1" ht="12" customHeight="1">
      <c r="A46" s="38"/>
      <c r="B46" s="37"/>
      <c r="C46" s="38"/>
      <c r="D46" s="188"/>
      <c r="E46" s="188"/>
      <c r="F46" s="187"/>
      <c r="G46" s="187"/>
      <c r="H46" s="187"/>
      <c r="I46" s="39"/>
      <c r="J46" s="39"/>
      <c r="K46" s="39"/>
      <c r="L46" s="70"/>
      <c r="M46" s="70"/>
      <c r="N46" s="70"/>
      <c r="O46" s="70"/>
      <c r="P46" s="177"/>
      <c r="Q46" s="189"/>
      <c r="R46" s="189"/>
    </row>
    <row r="47" spans="1:18" s="47" customFormat="1" ht="12" customHeight="1">
      <c r="A47" s="31"/>
      <c r="B47" s="10" t="s">
        <v>36</v>
      </c>
      <c r="C47" s="31" t="s">
        <v>128</v>
      </c>
      <c r="D47" s="174"/>
      <c r="E47" s="174"/>
      <c r="F47" s="190"/>
      <c r="G47" s="151"/>
      <c r="H47" s="151"/>
      <c r="I47" s="43"/>
      <c r="J47" s="44"/>
      <c r="K47" s="44"/>
      <c r="L47" s="71"/>
      <c r="M47" s="71"/>
      <c r="N47" s="71"/>
      <c r="O47" s="71"/>
      <c r="P47" s="192">
        <v>0</v>
      </c>
      <c r="Q47" s="192">
        <v>0</v>
      </c>
      <c r="R47" s="192">
        <v>0</v>
      </c>
    </row>
    <row r="48" spans="1:18" s="47" customFormat="1" ht="12" customHeight="1">
      <c r="A48" s="31"/>
      <c r="B48" s="10"/>
      <c r="C48" s="31"/>
      <c r="D48" s="174"/>
      <c r="E48" s="174"/>
      <c r="F48" s="176"/>
      <c r="G48" s="176"/>
      <c r="H48" s="176"/>
      <c r="I48" s="35"/>
      <c r="J48" s="35"/>
      <c r="K48" s="35"/>
      <c r="L48" s="65"/>
      <c r="M48" s="65"/>
      <c r="N48" s="65"/>
      <c r="O48" s="65"/>
      <c r="P48" s="193" t="s">
        <v>2</v>
      </c>
      <c r="Q48" s="194"/>
      <c r="R48" s="195"/>
    </row>
    <row r="49" spans="2:18" s="47" customFormat="1" ht="12" customHeight="1">
      <c r="B49" s="10" t="s">
        <v>37</v>
      </c>
      <c r="C49" s="46" t="s">
        <v>0</v>
      </c>
      <c r="D49" s="197"/>
      <c r="E49" s="197"/>
      <c r="F49" s="190"/>
      <c r="G49" s="151"/>
      <c r="H49" s="151"/>
      <c r="I49" s="43"/>
      <c r="J49" s="44"/>
      <c r="K49" s="44"/>
      <c r="L49" s="71"/>
      <c r="M49" s="71"/>
      <c r="N49" s="71"/>
      <c r="O49" s="71"/>
      <c r="P49" s="192">
        <v>0</v>
      </c>
      <c r="Q49" s="192">
        <v>0</v>
      </c>
      <c r="R49" s="192">
        <v>0</v>
      </c>
    </row>
    <row r="50" spans="2:18" s="47" customFormat="1" ht="12" customHeight="1">
      <c r="B50" s="10"/>
      <c r="C50" s="48"/>
      <c r="D50" s="198"/>
      <c r="E50" s="198"/>
      <c r="F50" s="196"/>
      <c r="G50" s="196"/>
      <c r="H50" s="196"/>
      <c r="I50" s="49"/>
      <c r="J50" s="49"/>
      <c r="K50" s="49"/>
      <c r="L50" s="72"/>
      <c r="M50" s="72"/>
      <c r="N50" s="72"/>
      <c r="O50" s="72"/>
      <c r="P50" s="199"/>
      <c r="Q50" s="194"/>
      <c r="R50" s="194"/>
    </row>
    <row r="51" spans="1:18" s="31" customFormat="1" ht="12" customHeight="1">
      <c r="A51" s="47"/>
      <c r="B51" s="10" t="s">
        <v>38</v>
      </c>
      <c r="C51" s="46" t="s">
        <v>138</v>
      </c>
      <c r="D51" s="198"/>
      <c r="E51" s="198"/>
      <c r="F51" s="196"/>
      <c r="G51" s="196"/>
      <c r="H51" s="196"/>
      <c r="I51" s="49"/>
      <c r="J51" s="49"/>
      <c r="K51" s="49"/>
      <c r="L51" s="72"/>
      <c r="M51" s="72"/>
      <c r="N51" s="72"/>
      <c r="O51" s="72"/>
      <c r="P51" s="192">
        <v>0</v>
      </c>
      <c r="Q51" s="192">
        <v>0</v>
      </c>
      <c r="R51" s="192">
        <v>0</v>
      </c>
    </row>
    <row r="52" spans="1:18" s="38" customFormat="1" ht="12" customHeight="1">
      <c r="A52" s="47"/>
      <c r="B52" s="10"/>
      <c r="C52" s="48"/>
      <c r="D52" s="198"/>
      <c r="E52" s="198"/>
      <c r="F52" s="196"/>
      <c r="G52" s="196"/>
      <c r="H52" s="196"/>
      <c r="I52" s="49"/>
      <c r="J52" s="49"/>
      <c r="K52" s="49"/>
      <c r="L52" s="72"/>
      <c r="M52" s="72"/>
      <c r="N52" s="72"/>
      <c r="O52" s="72"/>
      <c r="P52" s="199"/>
      <c r="Q52" s="194"/>
      <c r="R52" s="194"/>
    </row>
    <row r="53" spans="2:18" s="31" customFormat="1" ht="12" customHeight="1">
      <c r="B53" s="10" t="s">
        <v>126</v>
      </c>
      <c r="C53" s="31" t="s">
        <v>86</v>
      </c>
      <c r="D53" s="174"/>
      <c r="E53" s="174"/>
      <c r="F53" s="190"/>
      <c r="G53" s="151"/>
      <c r="H53" s="151"/>
      <c r="I53" s="43"/>
      <c r="J53" s="44"/>
      <c r="K53" s="44"/>
      <c r="L53" s="71"/>
      <c r="M53" s="71"/>
      <c r="N53" s="71"/>
      <c r="O53" s="71"/>
      <c r="P53" s="192">
        <v>0</v>
      </c>
      <c r="Q53" s="192">
        <v>0</v>
      </c>
      <c r="R53" s="192">
        <v>0</v>
      </c>
    </row>
    <row r="54" spans="1:18" ht="12" customHeight="1">
      <c r="A54" s="38"/>
      <c r="B54" s="37"/>
      <c r="C54" s="38"/>
      <c r="D54" s="188"/>
      <c r="E54" s="188"/>
      <c r="F54" s="187"/>
      <c r="G54" s="187"/>
      <c r="H54" s="187"/>
      <c r="I54" s="39"/>
      <c r="J54" s="39"/>
      <c r="K54" s="39"/>
      <c r="L54" s="70"/>
      <c r="M54" s="70"/>
      <c r="N54" s="70"/>
      <c r="O54" s="70"/>
      <c r="P54" s="177"/>
      <c r="Q54" s="189"/>
      <c r="R54" s="189"/>
    </row>
    <row r="55" spans="1:18" ht="12" customHeight="1">
      <c r="A55" s="31"/>
      <c r="B55" s="10" t="s">
        <v>127</v>
      </c>
      <c r="C55" s="50" t="s">
        <v>39</v>
      </c>
      <c r="D55" s="201"/>
      <c r="E55" s="201"/>
      <c r="F55" s="187"/>
      <c r="G55" s="151"/>
      <c r="H55" s="151"/>
      <c r="I55" s="43"/>
      <c r="J55" s="44"/>
      <c r="K55" s="44"/>
      <c r="L55" s="71"/>
      <c r="M55" s="71"/>
      <c r="N55" s="71"/>
      <c r="O55" s="71"/>
      <c r="P55" s="217"/>
      <c r="Q55" s="195"/>
      <c r="R55" s="195"/>
    </row>
    <row r="56" spans="2:18" ht="12" customHeight="1">
      <c r="B56" s="51"/>
      <c r="C56" s="179" t="s">
        <v>40</v>
      </c>
      <c r="D56" s="154"/>
      <c r="E56" s="154"/>
      <c r="F56" s="155"/>
      <c r="G56" s="155"/>
      <c r="H56" s="155"/>
      <c r="I56" s="28"/>
      <c r="J56" s="28"/>
      <c r="K56" s="28"/>
      <c r="L56" s="27"/>
      <c r="M56" s="27"/>
      <c r="N56" s="27"/>
      <c r="O56" s="27"/>
      <c r="P56" s="299">
        <v>0</v>
      </c>
      <c r="Q56" s="186">
        <v>0</v>
      </c>
      <c r="R56" s="186">
        <v>0</v>
      </c>
    </row>
    <row r="57" spans="2:18" ht="12" customHeight="1">
      <c r="B57" s="51"/>
      <c r="C57" s="31" t="s">
        <v>140</v>
      </c>
      <c r="D57" s="154"/>
      <c r="E57" s="154"/>
      <c r="F57" s="155"/>
      <c r="G57" s="155"/>
      <c r="H57" s="155"/>
      <c r="I57" s="28"/>
      <c r="J57" s="28"/>
      <c r="K57" s="28"/>
      <c r="L57" s="27"/>
      <c r="M57" s="27"/>
      <c r="N57" s="27"/>
      <c r="O57" s="27"/>
      <c r="P57" s="300">
        <v>0</v>
      </c>
      <c r="Q57" s="169">
        <v>0</v>
      </c>
      <c r="R57" s="169">
        <v>0</v>
      </c>
    </row>
    <row r="58" spans="1:18" s="38" customFormat="1" ht="12" customHeight="1">
      <c r="A58" s="16"/>
      <c r="B58" s="51"/>
      <c r="C58" s="282" t="s">
        <v>148</v>
      </c>
      <c r="D58" s="215"/>
      <c r="E58" s="215"/>
      <c r="F58" s="155"/>
      <c r="G58" s="155"/>
      <c r="H58" s="155"/>
      <c r="I58" s="28"/>
      <c r="J58" s="28"/>
      <c r="K58" s="28"/>
      <c r="L58" s="27"/>
      <c r="M58" s="27"/>
      <c r="N58" s="27"/>
      <c r="O58" s="27"/>
      <c r="P58" s="301">
        <v>0</v>
      </c>
      <c r="Q58" s="169">
        <v>0</v>
      </c>
      <c r="R58" s="169">
        <v>0</v>
      </c>
    </row>
    <row r="59" spans="1:18" s="41" customFormat="1" ht="12" customHeight="1">
      <c r="A59" s="16"/>
      <c r="B59" s="51"/>
      <c r="C59" s="16" t="s">
        <v>129</v>
      </c>
      <c r="D59" s="155"/>
      <c r="E59" s="155"/>
      <c r="F59" s="155"/>
      <c r="G59" s="155"/>
      <c r="H59" s="155"/>
      <c r="I59" s="28"/>
      <c r="J59" s="28"/>
      <c r="K59" s="28"/>
      <c r="L59" s="27"/>
      <c r="M59" s="27"/>
      <c r="N59" s="27"/>
      <c r="O59" s="27"/>
      <c r="P59" s="300">
        <v>0</v>
      </c>
      <c r="Q59" s="169">
        <v>0</v>
      </c>
      <c r="R59" s="169">
        <v>0</v>
      </c>
    </row>
    <row r="60" spans="1:18" ht="12" customHeight="1">
      <c r="A60" s="38"/>
      <c r="B60" s="37"/>
      <c r="C60" s="155" t="str">
        <f>'Year 1'!C59</f>
        <v>Other:  </v>
      </c>
      <c r="D60" s="187"/>
      <c r="E60" s="187"/>
      <c r="F60" s="187"/>
      <c r="G60" s="187"/>
      <c r="H60" s="187"/>
      <c r="I60" s="52"/>
      <c r="J60" s="52"/>
      <c r="K60" s="52"/>
      <c r="L60" s="70"/>
      <c r="M60" s="70"/>
      <c r="N60" s="70"/>
      <c r="O60" s="70"/>
      <c r="P60" s="300">
        <v>0</v>
      </c>
      <c r="Q60" s="169">
        <v>0</v>
      </c>
      <c r="R60" s="303">
        <v>0</v>
      </c>
    </row>
    <row r="61" spans="1:18" ht="12" customHeight="1">
      <c r="A61" s="38"/>
      <c r="B61" s="37"/>
      <c r="C61" s="155" t="str">
        <f>'Year 1'!C59</f>
        <v>Other:  </v>
      </c>
      <c r="D61" s="187"/>
      <c r="E61" s="187"/>
      <c r="F61" s="187"/>
      <c r="G61" s="187"/>
      <c r="H61" s="187"/>
      <c r="I61" s="52"/>
      <c r="J61" s="52"/>
      <c r="K61" s="52"/>
      <c r="L61" s="70"/>
      <c r="M61" s="70"/>
      <c r="N61" s="70"/>
      <c r="O61" s="70"/>
      <c r="P61" s="302">
        <v>0</v>
      </c>
      <c r="Q61" s="172">
        <v>0</v>
      </c>
      <c r="R61" s="218">
        <v>0</v>
      </c>
    </row>
    <row r="62" spans="1:18" s="31" customFormat="1" ht="12" customHeight="1">
      <c r="A62" s="41"/>
      <c r="B62" s="40"/>
      <c r="C62" s="155"/>
      <c r="D62" s="190"/>
      <c r="E62" s="190"/>
      <c r="F62" s="190"/>
      <c r="G62" s="190"/>
      <c r="H62" s="190"/>
      <c r="I62" s="53"/>
      <c r="J62" s="233" t="s">
        <v>41</v>
      </c>
      <c r="K62" s="233"/>
      <c r="L62" s="73"/>
      <c r="M62" s="73"/>
      <c r="N62" s="73"/>
      <c r="O62" s="73"/>
      <c r="P62" s="298">
        <f>SUM(P56:P61)</f>
        <v>0</v>
      </c>
      <c r="Q62" s="298">
        <f>SUM(Q56:Q61)</f>
        <v>0</v>
      </c>
      <c r="R62" s="298">
        <f>SUM(R56:R61)</f>
        <v>0</v>
      </c>
    </row>
    <row r="63" spans="3:19" ht="12.75">
      <c r="C63" s="55"/>
      <c r="D63" s="202"/>
      <c r="E63" s="202"/>
      <c r="I63" s="56"/>
      <c r="J63" s="57"/>
      <c r="K63" s="57"/>
      <c r="L63" s="15"/>
      <c r="M63" s="15"/>
      <c r="N63" s="15"/>
      <c r="O63" s="107"/>
      <c r="P63" s="178"/>
      <c r="Q63" s="179"/>
      <c r="R63" s="179"/>
      <c r="S63" s="106"/>
    </row>
    <row r="64" spans="2:18" s="31" customFormat="1" ht="12" customHeight="1">
      <c r="B64" s="10" t="s">
        <v>42</v>
      </c>
      <c r="C64" s="31" t="s">
        <v>43</v>
      </c>
      <c r="D64" s="176"/>
      <c r="E64" s="176"/>
      <c r="F64" s="176"/>
      <c r="G64" s="176"/>
      <c r="H64" s="176"/>
      <c r="I64" s="35"/>
      <c r="J64" s="35"/>
      <c r="K64" s="35"/>
      <c r="L64" s="65"/>
      <c r="M64" s="65"/>
      <c r="N64" s="65"/>
      <c r="O64" s="65"/>
      <c r="P64" s="175">
        <f>P62+P53+P51+P49+P47+P45</f>
        <v>0</v>
      </c>
      <c r="Q64" s="175">
        <f>Q62+Q53+Q49+Q45+Q47+Q51</f>
        <v>0</v>
      </c>
      <c r="R64" s="175">
        <f>R62+R53+R49+R45+R51+R47</f>
        <v>0</v>
      </c>
    </row>
    <row r="65" spans="6:18" ht="25.5">
      <c r="F65" s="203" t="s">
        <v>9</v>
      </c>
      <c r="G65" s="203"/>
      <c r="H65" s="203"/>
      <c r="I65" s="56"/>
      <c r="J65" s="289" t="s">
        <v>186</v>
      </c>
      <c r="K65" s="289" t="s">
        <v>187</v>
      </c>
      <c r="L65" s="287" t="s">
        <v>188</v>
      </c>
      <c r="M65" s="288"/>
      <c r="N65" s="288"/>
      <c r="O65" s="15"/>
      <c r="P65" s="178"/>
      <c r="Q65" s="179"/>
      <c r="R65" s="179"/>
    </row>
    <row r="66" spans="1:18" ht="12" customHeight="1">
      <c r="A66" s="31"/>
      <c r="B66" s="10" t="s">
        <v>44</v>
      </c>
      <c r="C66" s="31" t="s">
        <v>45</v>
      </c>
      <c r="D66" s="165"/>
      <c r="E66" s="165"/>
      <c r="F66" s="236">
        <f>SUM(Rates!K43)</f>
        <v>0.605</v>
      </c>
      <c r="G66" s="188"/>
      <c r="H66" s="188"/>
      <c r="I66" s="58"/>
      <c r="J66" s="286">
        <f>SUM(P33)</f>
        <v>0</v>
      </c>
      <c r="K66" s="286">
        <f>SUM(Q45+Q49+Q62)</f>
        <v>0</v>
      </c>
      <c r="L66" s="286">
        <f>SUM(R45+R49+R62)</f>
        <v>0</v>
      </c>
      <c r="M66" s="74"/>
      <c r="N66" s="74"/>
      <c r="O66" s="74"/>
      <c r="P66" s="175">
        <f>SUM(J66*F66)</f>
        <v>0</v>
      </c>
      <c r="Q66" s="175">
        <f>SUM(K66*F66)</f>
        <v>0</v>
      </c>
      <c r="R66" s="175">
        <f>SUM(L66*F66)</f>
        <v>0</v>
      </c>
    </row>
    <row r="67" spans="3:18" ht="12" customHeight="1">
      <c r="C67" s="297" t="s">
        <v>193</v>
      </c>
      <c r="I67" s="56"/>
      <c r="J67" s="57"/>
      <c r="K67" s="57"/>
      <c r="L67" s="15"/>
      <c r="M67" s="15"/>
      <c r="N67" s="15"/>
      <c r="O67" s="107"/>
      <c r="P67" s="193"/>
      <c r="Q67" s="179"/>
      <c r="R67" s="179"/>
    </row>
    <row r="68" spans="2:18" ht="12" customHeight="1">
      <c r="B68" s="10" t="s">
        <v>46</v>
      </c>
      <c r="C68"/>
      <c r="D68" s="200"/>
      <c r="E68" s="200"/>
      <c r="F68" s="176"/>
      <c r="G68" s="176"/>
      <c r="H68" s="176"/>
      <c r="I68" s="31"/>
      <c r="J68" s="234" t="s">
        <v>47</v>
      </c>
      <c r="K68" s="234"/>
      <c r="L68" s="65"/>
      <c r="M68" s="65"/>
      <c r="N68" s="65"/>
      <c r="O68" s="65"/>
      <c r="P68" s="207">
        <f>P64+P66</f>
        <v>0</v>
      </c>
      <c r="Q68" s="207">
        <f>Q64+Q66</f>
        <v>0</v>
      </c>
      <c r="R68" s="207">
        <f>R64+R66</f>
        <v>0</v>
      </c>
    </row>
    <row r="69" ht="12" customHeight="1">
      <c r="C69" s="16" t="s">
        <v>87</v>
      </c>
    </row>
    <row r="70" spans="11:16" ht="12" customHeight="1">
      <c r="K70" s="308" t="s">
        <v>201</v>
      </c>
      <c r="L70"/>
      <c r="M70"/>
      <c r="N70"/>
      <c r="O70" s="14">
        <f>Rates!K29</f>
        <v>0.605</v>
      </c>
      <c r="P70" s="304">
        <f>P66/12*Rates!$C$43</f>
        <v>0</v>
      </c>
    </row>
    <row r="71" spans="3:17" ht="12" customHeight="1">
      <c r="C71" s="253" t="s">
        <v>134</v>
      </c>
      <c r="D71" s="176"/>
      <c r="E71" s="176"/>
      <c r="F71" s="176"/>
      <c r="G71" s="176"/>
      <c r="H71" s="176"/>
      <c r="I71" s="31"/>
      <c r="J71" s="31"/>
      <c r="K71" s="350" t="s">
        <v>202</v>
      </c>
      <c r="L71" s="350"/>
      <c r="M71" s="350"/>
      <c r="N71" s="350"/>
      <c r="O71" s="307">
        <f>Rates!M29</f>
        <v>0.605</v>
      </c>
      <c r="P71" s="154">
        <f>P66/12*Rates!$D$43</f>
        <v>0</v>
      </c>
      <c r="Q71" s="174"/>
    </row>
    <row r="72" spans="3:17" ht="12" customHeight="1">
      <c r="C72" s="253" t="s">
        <v>135</v>
      </c>
      <c r="F72" s="155"/>
      <c r="G72" s="155"/>
      <c r="H72" s="155"/>
      <c r="I72" s="16"/>
      <c r="J72" s="16"/>
      <c r="K72" s="350"/>
      <c r="L72" s="350"/>
      <c r="M72" s="350"/>
      <c r="N72" s="350"/>
      <c r="O72" s="16"/>
      <c r="Q72" s="155"/>
    </row>
    <row r="73" spans="11:14" ht="12" customHeight="1">
      <c r="K73" s="350"/>
      <c r="L73" s="350"/>
      <c r="M73" s="350"/>
      <c r="N73" s="350"/>
    </row>
  </sheetData>
  <sheetProtection/>
  <mergeCells count="1">
    <mergeCell ref="K71:N73"/>
  </mergeCells>
  <printOptions/>
  <pageMargins left="0.18" right="0.75" top="1" bottom="1" header="0.5" footer="0.5"/>
  <pageSetup fitToHeight="1" fitToWidth="1" horizontalDpi="600" verticalDpi="600" orientation="landscape" scale="56" r:id="rId1"/>
  <headerFooter alignWithMargins="0">
    <oddHeader>&amp;C&amp;"Times New Roman,Bold"OHIO DEPARTMENT OF TRANSPORTATION
&amp;A&amp;R&amp;12BARB'S WORKSHEET
&amp;D      &amp;T</oddHeader>
    <oddFooter>&amp;L&amp;8c:msoffice/exce/barb_bud/odot/&amp;F&amp;R&amp;8OFFICE OF SPONSORED PROGRAMS</oddFooter>
  </headerFooter>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S74"/>
  <sheetViews>
    <sheetView zoomScale="75" zoomScaleNormal="75" zoomScalePageLayoutView="0" workbookViewId="0" topLeftCell="A1">
      <pane xSplit="2" ySplit="5" topLeftCell="C6" activePane="bottomRight" state="frozen"/>
      <selection pane="topLeft" activeCell="L48" sqref="L48"/>
      <selection pane="topRight" activeCell="L48" sqref="L48"/>
      <selection pane="bottomLeft" activeCell="L48" sqref="L48"/>
      <selection pane="bottomRight" activeCell="C9" sqref="C9"/>
    </sheetView>
  </sheetViews>
  <sheetFormatPr defaultColWidth="9.33203125" defaultRowHeight="12" customHeight="1"/>
  <cols>
    <col min="1" max="1" width="12" style="16" customWidth="1"/>
    <col min="2" max="2" width="5" style="10" bestFit="1" customWidth="1"/>
    <col min="3" max="3" width="23.83203125" style="16" customWidth="1"/>
    <col min="4" max="5" width="12.83203125" style="155" customWidth="1"/>
    <col min="6" max="6" width="10.5" style="153" customWidth="1"/>
    <col min="7" max="7" width="12.16015625" style="153" bestFit="1" customWidth="1"/>
    <col min="8" max="8" width="12.16015625" style="153" customWidth="1"/>
    <col min="9" max="9" width="9.5" style="13" bestFit="1" customWidth="1"/>
    <col min="10" max="10" width="8.83203125" style="14" customWidth="1"/>
    <col min="11" max="11" width="11.16015625" style="14" customWidth="1"/>
    <col min="12" max="13" width="12.33203125" style="14" customWidth="1"/>
    <col min="14" max="14" width="12.83203125" style="14" customWidth="1"/>
    <col min="15" max="15" width="12.16015625" style="14" customWidth="1"/>
    <col min="16" max="17" width="12.83203125" style="154" customWidth="1"/>
    <col min="18" max="18" width="12.83203125" style="155" customWidth="1"/>
    <col min="19" max="16384" width="9.33203125" style="16" customWidth="1"/>
  </cols>
  <sheetData>
    <row r="1" spans="2:18" s="31" customFormat="1" ht="12" customHeight="1">
      <c r="B1" s="10"/>
      <c r="D1" s="176"/>
      <c r="E1" s="176"/>
      <c r="F1" s="273"/>
      <c r="G1" s="273"/>
      <c r="H1" s="273"/>
      <c r="I1" s="274"/>
      <c r="J1" s="275"/>
      <c r="K1" s="275"/>
      <c r="L1" s="275"/>
      <c r="M1" s="275"/>
      <c r="N1" s="275"/>
      <c r="O1" s="275"/>
      <c r="P1" s="174"/>
      <c r="Q1" s="174"/>
      <c r="R1" s="176"/>
    </row>
    <row r="3" spans="3:11" ht="12" customHeight="1">
      <c r="C3" s="61" t="s">
        <v>10</v>
      </c>
      <c r="D3" s="11">
        <f>'Year 4'!D3+365</f>
        <v>44380</v>
      </c>
      <c r="E3" s="11"/>
      <c r="F3" s="180" t="s">
        <v>11</v>
      </c>
      <c r="G3" s="66">
        <f>D3+364</f>
        <v>44744</v>
      </c>
      <c r="H3" s="66"/>
      <c r="I3" s="12"/>
      <c r="J3" s="13"/>
      <c r="K3" s="13"/>
    </row>
    <row r="4" spans="3:11" ht="12" customHeight="1">
      <c r="C4" s="61"/>
      <c r="D4" s="215"/>
      <c r="E4" s="215"/>
      <c r="F4" s="180"/>
      <c r="G4" s="216"/>
      <c r="H4" s="216"/>
      <c r="I4" s="12"/>
      <c r="J4" s="13"/>
      <c r="K4" s="13"/>
    </row>
    <row r="5" spans="3:18" ht="12" customHeight="1">
      <c r="C5" s="17"/>
      <c r="D5" s="151"/>
      <c r="E5" s="151"/>
      <c r="F5" s="168"/>
      <c r="G5" s="168"/>
      <c r="H5" s="168"/>
      <c r="I5" s="17"/>
      <c r="J5" s="17"/>
      <c r="K5" s="17"/>
      <c r="L5" s="17" t="s">
        <v>2</v>
      </c>
      <c r="M5" s="17"/>
      <c r="N5" s="17"/>
      <c r="O5" s="17"/>
      <c r="P5" s="156" t="s">
        <v>12</v>
      </c>
      <c r="Q5" s="157"/>
      <c r="R5" s="158"/>
    </row>
    <row r="6" spans="3:18" ht="12" customHeight="1">
      <c r="C6" s="17"/>
      <c r="D6" s="163" t="s">
        <v>3</v>
      </c>
      <c r="E6" s="290" t="s">
        <v>173</v>
      </c>
      <c r="F6" s="180" t="s">
        <v>168</v>
      </c>
      <c r="G6" s="180" t="s">
        <v>169</v>
      </c>
      <c r="H6" s="180" t="s">
        <v>174</v>
      </c>
      <c r="I6" s="19" t="s">
        <v>13</v>
      </c>
      <c r="J6" s="20" t="s">
        <v>14</v>
      </c>
      <c r="K6" s="23" t="s">
        <v>175</v>
      </c>
      <c r="L6" s="25" t="s">
        <v>6</v>
      </c>
      <c r="M6" s="25" t="s">
        <v>7</v>
      </c>
      <c r="N6" s="21"/>
      <c r="O6" s="21"/>
      <c r="P6" s="160" t="s">
        <v>5</v>
      </c>
      <c r="Q6" s="161" t="s">
        <v>16</v>
      </c>
      <c r="R6" s="162" t="s">
        <v>17</v>
      </c>
    </row>
    <row r="7" spans="2:18" ht="12" customHeight="1">
      <c r="B7" s="22" t="s">
        <v>18</v>
      </c>
      <c r="C7" s="17" t="s">
        <v>19</v>
      </c>
      <c r="D7" s="214" t="s">
        <v>19</v>
      </c>
      <c r="E7" s="165" t="s">
        <v>20</v>
      </c>
      <c r="F7" s="165" t="s">
        <v>20</v>
      </c>
      <c r="G7" s="165" t="s">
        <v>20</v>
      </c>
      <c r="H7" s="165" t="s">
        <v>21</v>
      </c>
      <c r="I7" s="24" t="s">
        <v>21</v>
      </c>
      <c r="J7" s="24" t="s">
        <v>21</v>
      </c>
      <c r="K7" s="16" t="s">
        <v>176</v>
      </c>
      <c r="L7" s="16" t="s">
        <v>176</v>
      </c>
      <c r="M7" s="16" t="s">
        <v>176</v>
      </c>
      <c r="N7" s="25"/>
      <c r="O7" s="25"/>
      <c r="P7" s="166" t="s">
        <v>22</v>
      </c>
      <c r="Q7" s="167" t="s">
        <v>23</v>
      </c>
      <c r="R7" s="219" t="s">
        <v>24</v>
      </c>
    </row>
    <row r="8" spans="3:18" ht="12" customHeight="1">
      <c r="C8" s="26" t="s">
        <v>25</v>
      </c>
      <c r="D8" s="168"/>
      <c r="E8" s="168"/>
      <c r="F8" s="168"/>
      <c r="G8" s="165"/>
      <c r="H8" s="165"/>
      <c r="I8" s="63"/>
      <c r="J8" s="63"/>
      <c r="K8" s="63"/>
      <c r="L8" s="63"/>
      <c r="M8" s="63"/>
      <c r="N8" s="63"/>
      <c r="O8" s="63"/>
      <c r="P8" s="186"/>
      <c r="Q8" s="186"/>
      <c r="R8" s="186"/>
    </row>
    <row r="9" spans="3:18" ht="12" customHeight="1">
      <c r="C9" s="296">
        <f>SUM('Year 1'!C9)</f>
        <v>0</v>
      </c>
      <c r="D9" s="170">
        <f>SUM(1.03*'Year 4'!D9)</f>
        <v>0</v>
      </c>
      <c r="E9" s="154">
        <f aca="true" t="shared" si="0" ref="E9:E14">D9/(52*40)</f>
        <v>0</v>
      </c>
      <c r="F9" s="154">
        <f aca="true" t="shared" si="1" ref="F9:F14">D9/(32*40)</f>
        <v>0</v>
      </c>
      <c r="G9" s="154">
        <f aca="true" t="shared" si="2" ref="G9:G14">D9/(32*40)</f>
        <v>0</v>
      </c>
      <c r="H9" s="204">
        <v>0</v>
      </c>
      <c r="I9" s="204">
        <v>0</v>
      </c>
      <c r="J9" s="204">
        <v>0</v>
      </c>
      <c r="K9" s="294">
        <f aca="true" t="shared" si="3" ref="K9:K14">SUM(H9*E9)</f>
        <v>0</v>
      </c>
      <c r="L9" s="75">
        <f aca="true" t="shared" si="4" ref="L9:L14">I9*F9</f>
        <v>0</v>
      </c>
      <c r="M9" s="75">
        <f aca="true" t="shared" si="5" ref="M9:M14">G9*J9</f>
        <v>0</v>
      </c>
      <c r="N9" s="75"/>
      <c r="O9" s="75"/>
      <c r="P9" s="171">
        <f aca="true" t="shared" si="6" ref="P9:P14">SUM(K9:M9)</f>
        <v>0</v>
      </c>
      <c r="Q9" s="171">
        <v>0</v>
      </c>
      <c r="R9" s="171">
        <v>0</v>
      </c>
    </row>
    <row r="10" spans="3:18" ht="12" customHeight="1">
      <c r="C10" s="296">
        <f>SUM('Year 1'!C10)</f>
        <v>0</v>
      </c>
      <c r="D10" s="170">
        <f>SUM(1.03*'Year 4'!D10)</f>
        <v>0</v>
      </c>
      <c r="E10" s="154">
        <f t="shared" si="0"/>
        <v>0</v>
      </c>
      <c r="F10" s="154">
        <f t="shared" si="1"/>
        <v>0</v>
      </c>
      <c r="G10" s="154">
        <f t="shared" si="2"/>
        <v>0</v>
      </c>
      <c r="H10" s="204">
        <v>0</v>
      </c>
      <c r="I10" s="204">
        <v>0</v>
      </c>
      <c r="J10" s="204">
        <v>0</v>
      </c>
      <c r="K10" s="294">
        <f t="shared" si="3"/>
        <v>0</v>
      </c>
      <c r="L10" s="75">
        <f t="shared" si="4"/>
        <v>0</v>
      </c>
      <c r="M10" s="75">
        <f t="shared" si="5"/>
        <v>0</v>
      </c>
      <c r="N10" s="75"/>
      <c r="O10" s="75"/>
      <c r="P10" s="171">
        <f t="shared" si="6"/>
        <v>0</v>
      </c>
      <c r="Q10" s="169">
        <v>0</v>
      </c>
      <c r="R10" s="169">
        <v>0</v>
      </c>
    </row>
    <row r="11" spans="3:18" ht="12" customHeight="1">
      <c r="C11" s="296">
        <f>SUM('Year 1'!C11)</f>
        <v>0</v>
      </c>
      <c r="D11" s="170">
        <f>SUM(1.03*'Year 4'!D11)</f>
        <v>0</v>
      </c>
      <c r="E11" s="154">
        <f t="shared" si="0"/>
        <v>0</v>
      </c>
      <c r="F11" s="154">
        <f t="shared" si="1"/>
        <v>0</v>
      </c>
      <c r="G11" s="154">
        <f t="shared" si="2"/>
        <v>0</v>
      </c>
      <c r="H11" s="205">
        <v>0</v>
      </c>
      <c r="I11" s="205">
        <v>0</v>
      </c>
      <c r="J11" s="205">
        <v>0</v>
      </c>
      <c r="K11" s="294">
        <f t="shared" si="3"/>
        <v>0</v>
      </c>
      <c r="L11" s="75">
        <f t="shared" si="4"/>
        <v>0</v>
      </c>
      <c r="M11" s="75">
        <f t="shared" si="5"/>
        <v>0</v>
      </c>
      <c r="N11" s="75"/>
      <c r="O11" s="75"/>
      <c r="P11" s="171">
        <f t="shared" si="6"/>
        <v>0</v>
      </c>
      <c r="Q11" s="169">
        <v>0</v>
      </c>
      <c r="R11" s="169">
        <v>0</v>
      </c>
    </row>
    <row r="12" spans="3:18" ht="12" customHeight="1">
      <c r="C12" s="296">
        <f>SUM('Year 1'!C12)</f>
        <v>0</v>
      </c>
      <c r="D12" s="170">
        <f>SUM(1.03*'Year 4'!D12)</f>
        <v>0</v>
      </c>
      <c r="E12" s="154">
        <f t="shared" si="0"/>
        <v>0</v>
      </c>
      <c r="F12" s="154">
        <f t="shared" si="1"/>
        <v>0</v>
      </c>
      <c r="G12" s="154">
        <f t="shared" si="2"/>
        <v>0</v>
      </c>
      <c r="H12" s="204">
        <v>0</v>
      </c>
      <c r="I12" s="204">
        <v>0</v>
      </c>
      <c r="J12" s="204">
        <v>0</v>
      </c>
      <c r="K12" s="294">
        <f t="shared" si="3"/>
        <v>0</v>
      </c>
      <c r="L12" s="75">
        <f t="shared" si="4"/>
        <v>0</v>
      </c>
      <c r="M12" s="75">
        <f t="shared" si="5"/>
        <v>0</v>
      </c>
      <c r="N12" s="75"/>
      <c r="O12" s="75"/>
      <c r="P12" s="171">
        <f t="shared" si="6"/>
        <v>0</v>
      </c>
      <c r="Q12" s="169">
        <v>0</v>
      </c>
      <c r="R12" s="169">
        <v>0</v>
      </c>
    </row>
    <row r="13" spans="3:18" ht="12" customHeight="1">
      <c r="C13" s="296">
        <f>SUM('Year 1'!C13)</f>
        <v>0</v>
      </c>
      <c r="D13" s="170">
        <f>SUM(1.03*'Year 4'!D13)</f>
        <v>0</v>
      </c>
      <c r="E13" s="154">
        <f t="shared" si="0"/>
        <v>0</v>
      </c>
      <c r="F13" s="154">
        <f t="shared" si="1"/>
        <v>0</v>
      </c>
      <c r="G13" s="154">
        <f t="shared" si="2"/>
        <v>0</v>
      </c>
      <c r="H13" s="204">
        <v>0</v>
      </c>
      <c r="I13" s="204">
        <v>0</v>
      </c>
      <c r="J13" s="204">
        <v>0</v>
      </c>
      <c r="K13" s="294">
        <f t="shared" si="3"/>
        <v>0</v>
      </c>
      <c r="L13" s="75">
        <f t="shared" si="4"/>
        <v>0</v>
      </c>
      <c r="M13" s="75">
        <f t="shared" si="5"/>
        <v>0</v>
      </c>
      <c r="N13" s="75"/>
      <c r="O13" s="75"/>
      <c r="P13" s="171">
        <f t="shared" si="6"/>
        <v>0</v>
      </c>
      <c r="Q13" s="169">
        <v>0</v>
      </c>
      <c r="R13" s="169">
        <v>0</v>
      </c>
    </row>
    <row r="14" spans="3:18" ht="12" customHeight="1">
      <c r="C14" s="296">
        <f>SUM('Year 1'!C14)</f>
        <v>0</v>
      </c>
      <c r="D14" s="170">
        <f>SUM(1.03*'Year 4'!D14)</f>
        <v>0</v>
      </c>
      <c r="E14" s="154">
        <f t="shared" si="0"/>
        <v>0</v>
      </c>
      <c r="F14" s="154">
        <f t="shared" si="1"/>
        <v>0</v>
      </c>
      <c r="G14" s="154">
        <f t="shared" si="2"/>
        <v>0</v>
      </c>
      <c r="H14" s="204">
        <v>0</v>
      </c>
      <c r="I14" s="204">
        <v>0</v>
      </c>
      <c r="J14" s="204">
        <v>0</v>
      </c>
      <c r="K14" s="294">
        <f t="shared" si="3"/>
        <v>0</v>
      </c>
      <c r="L14" s="75">
        <f t="shared" si="4"/>
        <v>0</v>
      </c>
      <c r="M14" s="75">
        <f t="shared" si="5"/>
        <v>0</v>
      </c>
      <c r="N14" s="75"/>
      <c r="O14" s="75"/>
      <c r="P14" s="171">
        <f t="shared" si="6"/>
        <v>0</v>
      </c>
      <c r="Q14" s="172">
        <v>0</v>
      </c>
      <c r="R14" s="172">
        <v>0</v>
      </c>
    </row>
    <row r="15" spans="2:18" s="31" customFormat="1" ht="12" customHeight="1">
      <c r="B15" s="10"/>
      <c r="C15" s="133"/>
      <c r="D15" s="173"/>
      <c r="E15" s="173"/>
      <c r="F15" s="222" t="s">
        <v>26</v>
      </c>
      <c r="G15" s="174"/>
      <c r="H15" s="174"/>
      <c r="I15" s="134"/>
      <c r="J15" s="134"/>
      <c r="K15" s="134"/>
      <c r="L15" s="283">
        <f>SUM(L9:L14)</f>
        <v>0</v>
      </c>
      <c r="M15" s="127">
        <f aca="true" t="shared" si="7" ref="M15:R15">SUM(M9:M14)</f>
        <v>0</v>
      </c>
      <c r="N15" s="127"/>
      <c r="O15" s="142"/>
      <c r="P15" s="220">
        <f t="shared" si="7"/>
        <v>0</v>
      </c>
      <c r="Q15" s="220">
        <f t="shared" si="7"/>
        <v>0</v>
      </c>
      <c r="R15" s="220">
        <f t="shared" si="7"/>
        <v>0</v>
      </c>
    </row>
    <row r="16" spans="3:18" ht="12" customHeight="1">
      <c r="C16" s="6"/>
      <c r="D16" s="154"/>
      <c r="E16" s="154"/>
      <c r="F16" s="154"/>
      <c r="G16" s="154"/>
      <c r="H16" s="154"/>
      <c r="I16" s="28"/>
      <c r="J16" s="29"/>
      <c r="K16" s="29"/>
      <c r="L16" s="30"/>
      <c r="M16" s="30"/>
      <c r="N16" s="30"/>
      <c r="O16" s="30"/>
      <c r="P16" s="177"/>
      <c r="Q16" s="179"/>
      <c r="R16" s="179"/>
    </row>
    <row r="17" spans="2:18" ht="12" customHeight="1">
      <c r="B17" s="10" t="s">
        <v>27</v>
      </c>
      <c r="C17" s="31" t="s">
        <v>28</v>
      </c>
      <c r="D17" s="159"/>
      <c r="E17" s="159"/>
      <c r="F17" s="180"/>
      <c r="G17" s="180"/>
      <c r="H17" s="180"/>
      <c r="I17" s="64"/>
      <c r="J17" s="64"/>
      <c r="K17" s="64"/>
      <c r="L17" s="31"/>
      <c r="M17" s="18"/>
      <c r="N17" s="21"/>
      <c r="O17" s="21"/>
      <c r="P17" s="178"/>
      <c r="Q17" s="179"/>
      <c r="R17" s="179"/>
    </row>
    <row r="18" spans="3:18" ht="12" customHeight="1">
      <c r="C18" s="26" t="s">
        <v>34</v>
      </c>
      <c r="D18" s="164"/>
      <c r="E18" s="164"/>
      <c r="F18" s="165"/>
      <c r="G18" s="165"/>
      <c r="H18" s="165"/>
      <c r="I18" s="64"/>
      <c r="J18" s="64"/>
      <c r="K18" s="64"/>
      <c r="L18" s="23"/>
      <c r="M18" s="23"/>
      <c r="N18" s="25"/>
      <c r="O18" s="25"/>
      <c r="P18" s="181"/>
      <c r="Q18" s="182"/>
      <c r="R18" s="182"/>
    </row>
    <row r="19" spans="3:18" ht="12" customHeight="1">
      <c r="C19" s="34" t="s">
        <v>121</v>
      </c>
      <c r="D19" s="170">
        <f>SUM(1.03*'Year 4'!D19)</f>
        <v>0</v>
      </c>
      <c r="E19" s="154">
        <f>D19/(52*40)</f>
        <v>0</v>
      </c>
      <c r="F19" s="154"/>
      <c r="G19" s="154"/>
      <c r="H19" s="204">
        <v>0</v>
      </c>
      <c r="I19" s="9"/>
      <c r="J19" s="9"/>
      <c r="K19" s="9"/>
      <c r="L19" s="8"/>
      <c r="M19" s="8"/>
      <c r="N19" s="8"/>
      <c r="O19" s="8"/>
      <c r="P19" s="171">
        <f>H19*E19</f>
        <v>0</v>
      </c>
      <c r="Q19" s="169">
        <v>0</v>
      </c>
      <c r="R19" s="169">
        <v>0</v>
      </c>
    </row>
    <row r="20" spans="3:18" ht="12" customHeight="1">
      <c r="C20" s="34" t="s">
        <v>121</v>
      </c>
      <c r="D20" s="170">
        <f>SUM(1.03*'Year 4'!D20)</f>
        <v>0</v>
      </c>
      <c r="E20" s="154">
        <f>D20/(52*40)</f>
        <v>0</v>
      </c>
      <c r="F20" s="154"/>
      <c r="G20" s="154"/>
      <c r="H20" s="204">
        <v>0</v>
      </c>
      <c r="I20" s="9"/>
      <c r="J20" s="9"/>
      <c r="K20" s="9"/>
      <c r="L20" s="8"/>
      <c r="M20" s="8"/>
      <c r="N20" s="8"/>
      <c r="O20" s="8"/>
      <c r="P20" s="171">
        <f>H20*E20</f>
        <v>0</v>
      </c>
      <c r="Q20" s="169">
        <v>0</v>
      </c>
      <c r="R20" s="169">
        <v>0</v>
      </c>
    </row>
    <row r="21" spans="3:18" ht="12" customHeight="1">
      <c r="C21" s="34" t="s">
        <v>121</v>
      </c>
      <c r="D21" s="170">
        <f>SUM(1.03*'Year 4'!D21)</f>
        <v>0</v>
      </c>
      <c r="E21" s="154">
        <f>D21/(52*40)</f>
        <v>0</v>
      </c>
      <c r="F21" s="154"/>
      <c r="G21" s="154"/>
      <c r="H21" s="204">
        <v>0</v>
      </c>
      <c r="I21" s="9"/>
      <c r="J21" s="9"/>
      <c r="K21" s="9"/>
      <c r="L21" s="8"/>
      <c r="M21" s="8"/>
      <c r="N21" s="8"/>
      <c r="O21" s="8"/>
      <c r="P21" s="171">
        <f>H21*E21</f>
        <v>0</v>
      </c>
      <c r="Q21" s="169">
        <v>0</v>
      </c>
      <c r="R21" s="169">
        <v>0</v>
      </c>
    </row>
    <row r="22" spans="3:18" ht="12" customHeight="1">
      <c r="C22" s="285" t="s">
        <v>170</v>
      </c>
      <c r="D22" s="159"/>
      <c r="E22" s="159"/>
      <c r="F22" s="154"/>
      <c r="G22" s="152"/>
      <c r="H22" s="204"/>
      <c r="I22" s="20"/>
      <c r="J22" s="20"/>
      <c r="K22" s="20"/>
      <c r="L22" s="62"/>
      <c r="M22" s="62"/>
      <c r="N22" s="62"/>
      <c r="O22" s="62"/>
      <c r="P22" s="284">
        <f>SUM(P19:P21)</f>
        <v>0</v>
      </c>
      <c r="Q22" s="284">
        <f>SUM(Q19:Q21)</f>
        <v>0</v>
      </c>
      <c r="R22" s="284">
        <f>SUM(R19:R21)</f>
        <v>0</v>
      </c>
    </row>
    <row r="23" spans="3:18" ht="12" customHeight="1">
      <c r="C23" s="213" t="s">
        <v>48</v>
      </c>
      <c r="D23" s="164"/>
      <c r="E23" s="164"/>
      <c r="F23" s="155"/>
      <c r="G23" s="165"/>
      <c r="H23" s="204"/>
      <c r="I23" s="33"/>
      <c r="J23" s="33"/>
      <c r="K23" s="33"/>
      <c r="L23" s="23"/>
      <c r="M23" s="23"/>
      <c r="N23" s="23"/>
      <c r="O23" s="23"/>
      <c r="P23" s="171"/>
      <c r="Q23" s="169"/>
      <c r="R23" s="169"/>
    </row>
    <row r="24" spans="3:18" ht="12" customHeight="1">
      <c r="C24" s="34" t="s">
        <v>121</v>
      </c>
      <c r="D24" s="170">
        <f>SUM(1.03*'Year 4'!D24)</f>
        <v>0</v>
      </c>
      <c r="E24" s="154">
        <f>D24/(52*40)</f>
        <v>0</v>
      </c>
      <c r="F24" s="154"/>
      <c r="G24" s="154"/>
      <c r="H24" s="204">
        <v>0</v>
      </c>
      <c r="I24" s="9"/>
      <c r="J24" s="9"/>
      <c r="K24" s="9"/>
      <c r="L24" s="8"/>
      <c r="M24" s="8"/>
      <c r="N24" s="8"/>
      <c r="O24" s="8"/>
      <c r="P24" s="171">
        <f>H24*E24</f>
        <v>0</v>
      </c>
      <c r="Q24" s="169">
        <v>0</v>
      </c>
      <c r="R24" s="169">
        <v>0</v>
      </c>
    </row>
    <row r="25" spans="3:18" ht="12" customHeight="1">
      <c r="C25" s="34" t="s">
        <v>121</v>
      </c>
      <c r="D25" s="170">
        <f>SUM(1.03*'Year 4'!D25)</f>
        <v>0</v>
      </c>
      <c r="E25" s="154">
        <f>D25/(52*40)</f>
        <v>0</v>
      </c>
      <c r="F25" s="154"/>
      <c r="G25" s="154"/>
      <c r="H25" s="204">
        <v>0</v>
      </c>
      <c r="I25" s="9"/>
      <c r="J25" s="9"/>
      <c r="K25" s="9"/>
      <c r="L25" s="8"/>
      <c r="M25" s="8"/>
      <c r="N25" s="8"/>
      <c r="O25" s="8"/>
      <c r="P25" s="171">
        <f>H25*E25</f>
        <v>0</v>
      </c>
      <c r="Q25" s="169">
        <v>0</v>
      </c>
      <c r="R25" s="169">
        <v>0</v>
      </c>
    </row>
    <row r="26" spans="3:18" ht="12" customHeight="1">
      <c r="C26" s="34" t="s">
        <v>121</v>
      </c>
      <c r="D26" s="170">
        <f>SUM(1.03*'Year 4'!D26)</f>
        <v>0</v>
      </c>
      <c r="E26" s="154">
        <f>D26/(52*40)</f>
        <v>0</v>
      </c>
      <c r="F26" s="154"/>
      <c r="G26" s="154"/>
      <c r="H26" s="204">
        <v>0</v>
      </c>
      <c r="I26" s="9"/>
      <c r="J26" s="9"/>
      <c r="K26" s="9"/>
      <c r="L26" s="8"/>
      <c r="M26" s="8"/>
      <c r="N26" s="8"/>
      <c r="O26" s="8"/>
      <c r="P26" s="171">
        <f>H26*E26</f>
        <v>0</v>
      </c>
      <c r="Q26" s="169">
        <v>0</v>
      </c>
      <c r="R26" s="169">
        <v>0</v>
      </c>
    </row>
    <row r="27" spans="3:18" ht="12" customHeight="1">
      <c r="C27" s="285" t="s">
        <v>171</v>
      </c>
      <c r="D27" s="170"/>
      <c r="E27" s="170"/>
      <c r="F27" s="154"/>
      <c r="G27" s="170"/>
      <c r="H27" s="204"/>
      <c r="I27" s="20"/>
      <c r="J27" s="20"/>
      <c r="K27" s="20"/>
      <c r="L27" s="62"/>
      <c r="M27" s="62"/>
      <c r="N27" s="62"/>
      <c r="O27" s="62"/>
      <c r="P27" s="284">
        <f>SUM(P24:P26)</f>
        <v>0</v>
      </c>
      <c r="Q27" s="284">
        <f>SUM(Q24:Q26)</f>
        <v>0</v>
      </c>
      <c r="R27" s="284">
        <f>SUM(R24:R26)</f>
        <v>0</v>
      </c>
    </row>
    <row r="28" spans="3:18" ht="12" customHeight="1">
      <c r="C28" s="32" t="s">
        <v>29</v>
      </c>
      <c r="D28" s="154"/>
      <c r="E28" s="154"/>
      <c r="F28" s="155"/>
      <c r="G28" s="155"/>
      <c r="H28" s="204"/>
      <c r="I28" s="33"/>
      <c r="J28" s="33"/>
      <c r="K28" s="33"/>
      <c r="L28" s="23"/>
      <c r="M28" s="23"/>
      <c r="N28" s="23"/>
      <c r="O28" s="23"/>
      <c r="P28" s="171"/>
      <c r="Q28" s="169"/>
      <c r="R28" s="169"/>
    </row>
    <row r="29" spans="3:18" ht="12" customHeight="1">
      <c r="C29" s="34" t="s">
        <v>29</v>
      </c>
      <c r="D29" s="170">
        <v>0</v>
      </c>
      <c r="E29" s="154">
        <f>D29/(52*20)</f>
        <v>0</v>
      </c>
      <c r="F29" s="154"/>
      <c r="G29" s="154"/>
      <c r="H29" s="204">
        <v>0</v>
      </c>
      <c r="I29" s="206"/>
      <c r="J29" s="206"/>
      <c r="K29" s="206"/>
      <c r="L29" s="154"/>
      <c r="M29" s="154"/>
      <c r="N29" s="154"/>
      <c r="O29" s="154"/>
      <c r="P29" s="171">
        <f>H29*E29</f>
        <v>0</v>
      </c>
      <c r="Q29" s="171">
        <v>0</v>
      </c>
      <c r="R29" s="171">
        <v>0</v>
      </c>
    </row>
    <row r="30" spans="3:18" ht="12" customHeight="1">
      <c r="C30" s="34" t="s">
        <v>29</v>
      </c>
      <c r="D30" s="170">
        <f>SUM(1.03*'Year 4'!D30)</f>
        <v>0</v>
      </c>
      <c r="E30" s="154">
        <f>D30/(52*20)</f>
        <v>0</v>
      </c>
      <c r="F30" s="154"/>
      <c r="G30" s="154"/>
      <c r="H30" s="204">
        <v>0</v>
      </c>
      <c r="I30" s="206"/>
      <c r="J30" s="206"/>
      <c r="K30" s="206"/>
      <c r="L30" s="154"/>
      <c r="M30" s="154"/>
      <c r="N30" s="154"/>
      <c r="O30" s="154"/>
      <c r="P30" s="171">
        <f>H30*E30</f>
        <v>0</v>
      </c>
      <c r="Q30" s="171">
        <v>0</v>
      </c>
      <c r="R30" s="171">
        <v>0</v>
      </c>
    </row>
    <row r="31" spans="3:18" ht="12" customHeight="1">
      <c r="C31" s="34" t="s">
        <v>29</v>
      </c>
      <c r="D31" s="170">
        <f>SUM(1.03*'Year 4'!D31)</f>
        <v>0</v>
      </c>
      <c r="E31" s="154">
        <f>D31/(52*20)</f>
        <v>0</v>
      </c>
      <c r="F31" s="154"/>
      <c r="G31" s="154"/>
      <c r="H31" s="204">
        <v>0</v>
      </c>
      <c r="I31" s="206"/>
      <c r="J31" s="206"/>
      <c r="K31" s="206"/>
      <c r="L31" s="8"/>
      <c r="M31" s="8"/>
      <c r="N31" s="8"/>
      <c r="O31" s="8"/>
      <c r="P31" s="171">
        <f>H31*E31</f>
        <v>0</v>
      </c>
      <c r="Q31" s="171">
        <v>0</v>
      </c>
      <c r="R31" s="171">
        <v>0</v>
      </c>
    </row>
    <row r="32" spans="3:18" ht="12" customHeight="1">
      <c r="C32" s="285" t="s">
        <v>172</v>
      </c>
      <c r="D32" s="183"/>
      <c r="E32" s="183"/>
      <c r="F32" s="154"/>
      <c r="G32" s="154"/>
      <c r="H32" s="154"/>
      <c r="I32" s="206"/>
      <c r="J32" s="206"/>
      <c r="K32" s="206"/>
      <c r="L32" s="8"/>
      <c r="M32" s="8"/>
      <c r="N32" s="8"/>
      <c r="O32" s="8"/>
      <c r="P32" s="284">
        <f>SUM(P29:P31)</f>
        <v>0</v>
      </c>
      <c r="Q32" s="284">
        <f>SUM(Q29:Q31)</f>
        <v>0</v>
      </c>
      <c r="R32" s="284">
        <f>SUM(R29:R31)</f>
        <v>0</v>
      </c>
    </row>
    <row r="33" spans="2:18" s="31" customFormat="1" ht="12" customHeight="1">
      <c r="B33" s="10"/>
      <c r="D33" s="174"/>
      <c r="E33" s="174"/>
      <c r="F33" s="235" t="s">
        <v>30</v>
      </c>
      <c r="G33" s="176"/>
      <c r="H33" s="176"/>
      <c r="I33" s="35"/>
      <c r="J33" s="136"/>
      <c r="K33" s="136"/>
      <c r="L33" s="137">
        <f>L15</f>
        <v>0</v>
      </c>
      <c r="M33" s="138">
        <f>M15</f>
        <v>0</v>
      </c>
      <c r="N33" s="138">
        <f>N15</f>
        <v>0</v>
      </c>
      <c r="O33" s="138">
        <f>O15</f>
        <v>0</v>
      </c>
      <c r="P33" s="175">
        <f>SUM(P15+P22+P27+P32)</f>
        <v>0</v>
      </c>
      <c r="Q33" s="175">
        <f>SUM(Q15+Q22+Q27+Q32)</f>
        <v>0</v>
      </c>
      <c r="R33" s="175">
        <f>SUM(R15+R22+R27+R32)</f>
        <v>0</v>
      </c>
    </row>
    <row r="34" spans="3:18" ht="12" customHeight="1">
      <c r="C34" s="31"/>
      <c r="D34" s="174"/>
      <c r="E34" s="174"/>
      <c r="F34" s="176"/>
      <c r="G34" s="176"/>
      <c r="H34" s="176"/>
      <c r="I34" s="35"/>
      <c r="J34" s="64"/>
      <c r="K34" s="64"/>
      <c r="L34" s="67"/>
      <c r="M34" s="68"/>
      <c r="N34" s="68"/>
      <c r="O34" s="69"/>
      <c r="P34" s="178"/>
      <c r="Q34" s="179"/>
      <c r="R34" s="179"/>
    </row>
    <row r="35" spans="2:18" ht="12" customHeight="1">
      <c r="B35" s="10" t="s">
        <v>31</v>
      </c>
      <c r="C35" s="31" t="s">
        <v>4</v>
      </c>
      <c r="D35" s="174"/>
      <c r="E35" s="174"/>
      <c r="F35" s="184" t="s">
        <v>32</v>
      </c>
      <c r="G35" s="185"/>
      <c r="H35" s="185"/>
      <c r="I35" s="149"/>
      <c r="J35" s="35"/>
      <c r="K35" s="35"/>
      <c r="L35" s="65"/>
      <c r="M35" s="65"/>
      <c r="N35" s="65"/>
      <c r="O35" s="65"/>
      <c r="P35" s="178"/>
      <c r="Q35" s="179"/>
      <c r="R35" s="179"/>
    </row>
    <row r="36" spans="3:18" ht="12" customHeight="1">
      <c r="C36" s="31"/>
      <c r="D36" s="174"/>
      <c r="E36" s="174"/>
      <c r="F36" s="184" t="s">
        <v>33</v>
      </c>
      <c r="G36" s="184"/>
      <c r="H36" s="184"/>
      <c r="I36" s="150"/>
      <c r="J36" s="35"/>
      <c r="K36" s="35"/>
      <c r="L36" s="65"/>
      <c r="M36" s="65"/>
      <c r="N36" s="65"/>
      <c r="O36" s="65"/>
      <c r="P36" s="181"/>
      <c r="Q36" s="182"/>
      <c r="R36" s="179"/>
    </row>
    <row r="37" spans="3:18" ht="12" customHeight="1">
      <c r="C37" s="16" t="s">
        <v>101</v>
      </c>
      <c r="D37" s="154"/>
      <c r="E37" s="154"/>
      <c r="F37" s="60">
        <f>SUM(Rates!M36)</f>
        <v>0.307</v>
      </c>
      <c r="G37" s="60"/>
      <c r="H37" s="60"/>
      <c r="I37" s="60"/>
      <c r="J37" s="36"/>
      <c r="K37" s="80">
        <f>K9*$F$37</f>
        <v>0</v>
      </c>
      <c r="L37" s="80">
        <f aca="true" t="shared" si="8" ref="L37:M39">L9*$F$37</f>
        <v>0</v>
      </c>
      <c r="M37" s="80">
        <f t="shared" si="8"/>
        <v>0</v>
      </c>
      <c r="N37" s="80"/>
      <c r="O37" s="80"/>
      <c r="P37" s="246">
        <f>SUM(K37:O37)</f>
        <v>0</v>
      </c>
      <c r="Q37" s="246">
        <f aca="true" t="shared" si="9" ref="Q37:R39">Q9*$F$37</f>
        <v>0</v>
      </c>
      <c r="R37" s="246">
        <f t="shared" si="9"/>
        <v>0</v>
      </c>
    </row>
    <row r="38" spans="3:18" ht="12" customHeight="1">
      <c r="C38" s="16" t="s">
        <v>180</v>
      </c>
      <c r="D38" s="154"/>
      <c r="E38" s="154"/>
      <c r="F38" s="60">
        <f>SUM(Rates!M36)</f>
        <v>0.307</v>
      </c>
      <c r="G38" s="60"/>
      <c r="H38" s="60"/>
      <c r="I38" s="60"/>
      <c r="J38" s="36"/>
      <c r="K38" s="80">
        <f>K10*$F$37</f>
        <v>0</v>
      </c>
      <c r="L38" s="80">
        <f t="shared" si="8"/>
        <v>0</v>
      </c>
      <c r="M38" s="80">
        <f t="shared" si="8"/>
        <v>0</v>
      </c>
      <c r="N38" s="80"/>
      <c r="O38" s="80"/>
      <c r="P38" s="246">
        <f>SUM(K38:O38)</f>
        <v>0</v>
      </c>
      <c r="Q38" s="292">
        <f t="shared" si="9"/>
        <v>0</v>
      </c>
      <c r="R38" s="292">
        <f t="shared" si="9"/>
        <v>0</v>
      </c>
    </row>
    <row r="39" spans="3:18" ht="12" customHeight="1">
      <c r="C39" s="16" t="s">
        <v>180</v>
      </c>
      <c r="D39" s="154"/>
      <c r="E39" s="154"/>
      <c r="F39" s="60">
        <f>SUM(Rates!M36)</f>
        <v>0.307</v>
      </c>
      <c r="G39" s="60"/>
      <c r="H39" s="60"/>
      <c r="I39" s="60"/>
      <c r="J39" s="36"/>
      <c r="K39" s="80">
        <f>K11*$F$37</f>
        <v>0</v>
      </c>
      <c r="L39" s="80">
        <f t="shared" si="8"/>
        <v>0</v>
      </c>
      <c r="M39" s="80">
        <f t="shared" si="8"/>
        <v>0</v>
      </c>
      <c r="N39" s="80"/>
      <c r="O39" s="80"/>
      <c r="P39" s="246">
        <f>SUM(K39:O39)</f>
        <v>0</v>
      </c>
      <c r="Q39" s="246">
        <f t="shared" si="9"/>
        <v>0</v>
      </c>
      <c r="R39" s="246">
        <f t="shared" si="9"/>
        <v>0</v>
      </c>
    </row>
    <row r="40" spans="3:18" ht="12" customHeight="1">
      <c r="C40" s="16" t="s">
        <v>34</v>
      </c>
      <c r="D40" s="154"/>
      <c r="E40" s="154"/>
      <c r="F40" s="60">
        <f>SUM(Rates!M37)</f>
        <v>0.36199999999999993</v>
      </c>
      <c r="G40" s="60"/>
      <c r="H40" s="60"/>
      <c r="I40" s="60"/>
      <c r="J40" s="36"/>
      <c r="K40" s="36"/>
      <c r="L40" s="79"/>
      <c r="M40" s="80"/>
      <c r="N40" s="79"/>
      <c r="O40" s="80"/>
      <c r="P40" s="171">
        <f>SUM(P22*F40)</f>
        <v>0</v>
      </c>
      <c r="Q40" s="169">
        <f>SUM(Q22*F40)</f>
        <v>0</v>
      </c>
      <c r="R40" s="169">
        <f>SUM(R22*G40)</f>
        <v>0</v>
      </c>
    </row>
    <row r="41" spans="1:18" s="31" customFormat="1" ht="12" customHeight="1">
      <c r="A41" s="16"/>
      <c r="B41" s="10"/>
      <c r="C41" s="16" t="s">
        <v>122</v>
      </c>
      <c r="D41" s="154"/>
      <c r="E41" s="154"/>
      <c r="F41" s="60">
        <f>SUM(Rates!M38)</f>
        <v>0.443</v>
      </c>
      <c r="G41" s="60"/>
      <c r="H41" s="60"/>
      <c r="I41" s="60"/>
      <c r="J41" s="36"/>
      <c r="K41" s="36"/>
      <c r="L41" s="79"/>
      <c r="M41" s="80"/>
      <c r="N41" s="79"/>
      <c r="O41" s="80"/>
      <c r="P41" s="171">
        <f>SUM(P27*F41)</f>
        <v>0</v>
      </c>
      <c r="Q41" s="169">
        <f>SUM(Q27*F41)</f>
        <v>0</v>
      </c>
      <c r="R41" s="169">
        <f>SUM(R27*G41)</f>
        <v>0</v>
      </c>
    </row>
    <row r="42" spans="1:18" s="38" customFormat="1" ht="12" customHeight="1">
      <c r="A42" s="16"/>
      <c r="B42" s="10"/>
      <c r="C42" s="16" t="s">
        <v>29</v>
      </c>
      <c r="D42" s="154"/>
      <c r="E42" s="154"/>
      <c r="F42" s="60">
        <f>SUM(Rates!M39)</f>
        <v>0.079</v>
      </c>
      <c r="G42" s="60"/>
      <c r="H42" s="60"/>
      <c r="I42" s="60"/>
      <c r="J42" s="36"/>
      <c r="K42" s="36"/>
      <c r="L42" s="80"/>
      <c r="M42" s="80"/>
      <c r="N42" s="80"/>
      <c r="O42" s="80"/>
      <c r="P42" s="171">
        <f>SUM(P32*F42)</f>
        <v>0</v>
      </c>
      <c r="Q42" s="169">
        <f>SUM(Q32*F42)</f>
        <v>0</v>
      </c>
      <c r="R42" s="169">
        <f>SUM(R32*G42)</f>
        <v>0</v>
      </c>
    </row>
    <row r="43" spans="1:18" s="41" customFormat="1" ht="12" customHeight="1">
      <c r="A43" s="31"/>
      <c r="B43" s="10"/>
      <c r="C43" s="31"/>
      <c r="D43" s="174"/>
      <c r="E43" s="174"/>
      <c r="F43" s="223" t="s">
        <v>49</v>
      </c>
      <c r="G43" s="176"/>
      <c r="H43" s="176"/>
      <c r="I43" s="35"/>
      <c r="J43" s="136"/>
      <c r="K43" s="136"/>
      <c r="L43" s="137">
        <f aca="true" t="shared" si="10" ref="L43:R43">SUM(L37:L42)</f>
        <v>0</v>
      </c>
      <c r="M43" s="138">
        <f t="shared" si="10"/>
        <v>0</v>
      </c>
      <c r="N43" s="138">
        <f t="shared" si="10"/>
        <v>0</v>
      </c>
      <c r="O43" s="138">
        <f t="shared" si="10"/>
        <v>0</v>
      </c>
      <c r="P43" s="175">
        <f t="shared" si="10"/>
        <v>0</v>
      </c>
      <c r="Q43" s="175">
        <f t="shared" si="10"/>
        <v>0</v>
      </c>
      <c r="R43" s="175">
        <f t="shared" si="10"/>
        <v>0</v>
      </c>
    </row>
    <row r="44" spans="2:18" s="38" customFormat="1" ht="12" customHeight="1">
      <c r="B44" s="37"/>
      <c r="D44" s="188"/>
      <c r="E44" s="188"/>
      <c r="F44"/>
      <c r="G44" s="187"/>
      <c r="H44" s="187"/>
      <c r="I44" s="39"/>
      <c r="J44" s="39"/>
      <c r="K44" s="39"/>
      <c r="L44" s="70"/>
      <c r="M44" s="70"/>
      <c r="N44" s="70"/>
      <c r="O44" s="70"/>
      <c r="P44" s="221"/>
      <c r="Q44" s="177"/>
      <c r="R44" s="189"/>
    </row>
    <row r="45" spans="1:18" s="31" customFormat="1" ht="12" customHeight="1">
      <c r="A45" s="41"/>
      <c r="B45" s="40"/>
      <c r="C45" s="41"/>
      <c r="D45" s="191"/>
      <c r="E45" s="191"/>
      <c r="F45" s="223" t="s">
        <v>35</v>
      </c>
      <c r="G45" s="190"/>
      <c r="H45" s="190"/>
      <c r="I45" s="42"/>
      <c r="J45" s="136"/>
      <c r="K45" s="136"/>
      <c r="L45" s="137">
        <f aca="true" t="shared" si="11" ref="L45:R45">L33+L43</f>
        <v>0</v>
      </c>
      <c r="M45" s="138">
        <f t="shared" si="11"/>
        <v>0</v>
      </c>
      <c r="N45" s="138">
        <f t="shared" si="11"/>
        <v>0</v>
      </c>
      <c r="O45" s="138">
        <f t="shared" si="11"/>
        <v>0</v>
      </c>
      <c r="P45" s="192">
        <f t="shared" si="11"/>
        <v>0</v>
      </c>
      <c r="Q45" s="192">
        <f t="shared" si="11"/>
        <v>0</v>
      </c>
      <c r="R45" s="192">
        <f t="shared" si="11"/>
        <v>0</v>
      </c>
    </row>
    <row r="46" spans="1:18" s="31" customFormat="1" ht="12" customHeight="1">
      <c r="A46" s="38"/>
      <c r="B46" s="37"/>
      <c r="C46" s="38"/>
      <c r="D46" s="188"/>
      <c r="E46" s="188"/>
      <c r="F46" s="187"/>
      <c r="G46" s="187"/>
      <c r="H46" s="187"/>
      <c r="I46" s="39"/>
      <c r="J46" s="39"/>
      <c r="K46" s="39"/>
      <c r="L46" s="70"/>
      <c r="M46" s="70"/>
      <c r="N46" s="70"/>
      <c r="O46" s="70"/>
      <c r="P46" s="177"/>
      <c r="Q46" s="189"/>
      <c r="R46" s="189"/>
    </row>
    <row r="47" spans="1:18" s="47" customFormat="1" ht="12" customHeight="1">
      <c r="A47" s="31"/>
      <c r="B47" s="10" t="s">
        <v>36</v>
      </c>
      <c r="C47" s="31" t="s">
        <v>128</v>
      </c>
      <c r="D47" s="174"/>
      <c r="E47" s="174"/>
      <c r="F47" s="190"/>
      <c r="G47" s="151"/>
      <c r="H47" s="151"/>
      <c r="I47" s="43"/>
      <c r="J47" s="44"/>
      <c r="K47" s="44"/>
      <c r="L47" s="71"/>
      <c r="M47" s="71"/>
      <c r="N47" s="71"/>
      <c r="O47" s="71"/>
      <c r="P47" s="192">
        <v>0</v>
      </c>
      <c r="Q47" s="192">
        <v>0</v>
      </c>
      <c r="R47" s="192">
        <v>0</v>
      </c>
    </row>
    <row r="48" spans="1:18" s="47" customFormat="1" ht="12" customHeight="1">
      <c r="A48" s="31"/>
      <c r="B48" s="10"/>
      <c r="C48" s="31"/>
      <c r="D48" s="174"/>
      <c r="E48" s="174"/>
      <c r="F48" s="176"/>
      <c r="G48" s="176"/>
      <c r="H48" s="176"/>
      <c r="I48" s="35"/>
      <c r="J48" s="35"/>
      <c r="K48" s="35"/>
      <c r="L48" s="65"/>
      <c r="M48" s="65"/>
      <c r="N48" s="65"/>
      <c r="O48" s="65"/>
      <c r="P48" s="193" t="s">
        <v>2</v>
      </c>
      <c r="Q48" s="194"/>
      <c r="R48" s="195"/>
    </row>
    <row r="49" spans="2:18" s="47" customFormat="1" ht="12" customHeight="1">
      <c r="B49" s="10" t="s">
        <v>37</v>
      </c>
      <c r="C49" s="46" t="s">
        <v>0</v>
      </c>
      <c r="D49" s="197"/>
      <c r="E49" s="197"/>
      <c r="F49" s="190"/>
      <c r="G49" s="151"/>
      <c r="H49" s="151"/>
      <c r="I49" s="43"/>
      <c r="J49" s="44"/>
      <c r="K49" s="44"/>
      <c r="L49" s="71"/>
      <c r="M49" s="71"/>
      <c r="N49" s="71"/>
      <c r="O49" s="71"/>
      <c r="P49" s="192">
        <v>0</v>
      </c>
      <c r="Q49" s="192">
        <v>0</v>
      </c>
      <c r="R49" s="192">
        <v>0</v>
      </c>
    </row>
    <row r="50" spans="2:18" s="47" customFormat="1" ht="12" customHeight="1">
      <c r="B50" s="10"/>
      <c r="C50" s="48"/>
      <c r="D50" s="198"/>
      <c r="E50" s="198"/>
      <c r="F50" s="196"/>
      <c r="G50" s="196"/>
      <c r="H50" s="196"/>
      <c r="I50" s="49"/>
      <c r="J50" s="49"/>
      <c r="K50" s="49"/>
      <c r="L50" s="72"/>
      <c r="M50" s="72"/>
      <c r="N50" s="72"/>
      <c r="O50" s="72"/>
      <c r="P50" s="199"/>
      <c r="Q50" s="194"/>
      <c r="R50" s="194"/>
    </row>
    <row r="51" spans="1:18" s="31" customFormat="1" ht="12" customHeight="1">
      <c r="A51" s="47"/>
      <c r="B51" s="10" t="s">
        <v>38</v>
      </c>
      <c r="C51" s="46" t="s">
        <v>138</v>
      </c>
      <c r="D51" s="198"/>
      <c r="E51" s="198"/>
      <c r="F51" s="196"/>
      <c r="G51" s="196"/>
      <c r="H51" s="196"/>
      <c r="I51" s="49"/>
      <c r="J51" s="49"/>
      <c r="K51" s="49"/>
      <c r="L51" s="72"/>
      <c r="M51" s="72"/>
      <c r="N51" s="72"/>
      <c r="O51" s="72"/>
      <c r="P51" s="192">
        <v>0</v>
      </c>
      <c r="Q51" s="192">
        <v>0</v>
      </c>
      <c r="R51" s="192">
        <v>0</v>
      </c>
    </row>
    <row r="52" spans="1:18" s="38" customFormat="1" ht="12" customHeight="1">
      <c r="A52" s="47"/>
      <c r="B52" s="10"/>
      <c r="C52" s="48"/>
      <c r="D52" s="198"/>
      <c r="E52" s="198"/>
      <c r="F52" s="196"/>
      <c r="G52" s="196"/>
      <c r="H52" s="196"/>
      <c r="I52" s="49"/>
      <c r="J52" s="49"/>
      <c r="K52" s="49"/>
      <c r="L52" s="72"/>
      <c r="M52" s="72"/>
      <c r="N52" s="72"/>
      <c r="O52" s="72"/>
      <c r="P52" s="199"/>
      <c r="Q52" s="194"/>
      <c r="R52" s="194"/>
    </row>
    <row r="53" spans="2:18" s="31" customFormat="1" ht="12" customHeight="1">
      <c r="B53" s="10" t="s">
        <v>126</v>
      </c>
      <c r="C53" s="31" t="s">
        <v>86</v>
      </c>
      <c r="D53" s="174"/>
      <c r="E53" s="174"/>
      <c r="F53" s="190"/>
      <c r="G53" s="151"/>
      <c r="H53" s="151"/>
      <c r="I53" s="43"/>
      <c r="J53" s="44"/>
      <c r="K53" s="44"/>
      <c r="L53" s="71"/>
      <c r="M53" s="71"/>
      <c r="N53" s="71"/>
      <c r="O53" s="71"/>
      <c r="P53" s="192">
        <v>0</v>
      </c>
      <c r="Q53" s="192">
        <v>0</v>
      </c>
      <c r="R53" s="192">
        <v>0</v>
      </c>
    </row>
    <row r="54" spans="1:18" ht="12" customHeight="1">
      <c r="A54" s="38"/>
      <c r="B54" s="37"/>
      <c r="C54" s="38"/>
      <c r="D54" s="188"/>
      <c r="E54" s="188"/>
      <c r="F54" s="187"/>
      <c r="G54" s="187"/>
      <c r="H54" s="187"/>
      <c r="I54" s="39"/>
      <c r="J54" s="39"/>
      <c r="K54" s="39"/>
      <c r="L54" s="70"/>
      <c r="M54" s="70"/>
      <c r="N54" s="70"/>
      <c r="O54" s="70"/>
      <c r="P54" s="177"/>
      <c r="Q54" s="189"/>
      <c r="R54" s="189"/>
    </row>
    <row r="55" spans="1:18" ht="12" customHeight="1">
      <c r="A55" s="31"/>
      <c r="B55" s="10" t="s">
        <v>127</v>
      </c>
      <c r="C55" s="50" t="s">
        <v>39</v>
      </c>
      <c r="D55" s="201"/>
      <c r="E55" s="201"/>
      <c r="F55" s="187"/>
      <c r="G55" s="151"/>
      <c r="H55" s="151"/>
      <c r="I55" s="43"/>
      <c r="J55" s="44"/>
      <c r="K55" s="44"/>
      <c r="L55" s="71"/>
      <c r="M55" s="71"/>
      <c r="N55" s="71"/>
      <c r="O55" s="71"/>
      <c r="P55" s="217"/>
      <c r="Q55" s="195"/>
      <c r="R55" s="195"/>
    </row>
    <row r="56" spans="2:18" ht="12" customHeight="1">
      <c r="B56" s="51"/>
      <c r="C56" s="179" t="s">
        <v>40</v>
      </c>
      <c r="D56" s="154"/>
      <c r="E56" s="154"/>
      <c r="F56" s="155"/>
      <c r="G56" s="155"/>
      <c r="H56" s="155"/>
      <c r="I56" s="28"/>
      <c r="J56" s="28"/>
      <c r="K56" s="28"/>
      <c r="L56" s="27"/>
      <c r="M56" s="27"/>
      <c r="N56" s="27"/>
      <c r="O56" s="27"/>
      <c r="P56" s="299">
        <v>0</v>
      </c>
      <c r="Q56" s="186">
        <v>0</v>
      </c>
      <c r="R56" s="186">
        <v>0</v>
      </c>
    </row>
    <row r="57" spans="2:18" ht="12" customHeight="1">
      <c r="B57" s="51"/>
      <c r="C57" s="31" t="s">
        <v>140</v>
      </c>
      <c r="D57" s="154"/>
      <c r="E57" s="154"/>
      <c r="F57" s="155"/>
      <c r="G57" s="155"/>
      <c r="H57" s="155"/>
      <c r="I57" s="28"/>
      <c r="J57" s="28"/>
      <c r="K57" s="28"/>
      <c r="L57" s="27"/>
      <c r="M57" s="27"/>
      <c r="N57" s="27"/>
      <c r="O57" s="27"/>
      <c r="P57" s="300">
        <v>0</v>
      </c>
      <c r="Q57" s="169">
        <v>0</v>
      </c>
      <c r="R57" s="169">
        <v>0</v>
      </c>
    </row>
    <row r="58" spans="1:18" s="38" customFormat="1" ht="12" customHeight="1">
      <c r="A58" s="16"/>
      <c r="B58" s="51"/>
      <c r="C58" s="282" t="s">
        <v>148</v>
      </c>
      <c r="D58" s="215"/>
      <c r="E58" s="215"/>
      <c r="F58" s="155"/>
      <c r="G58" s="155"/>
      <c r="H58" s="155"/>
      <c r="I58" s="28"/>
      <c r="J58" s="28"/>
      <c r="K58" s="28"/>
      <c r="L58" s="27"/>
      <c r="M58" s="27"/>
      <c r="N58" s="27"/>
      <c r="O58" s="27"/>
      <c r="P58" s="301">
        <v>0</v>
      </c>
      <c r="Q58" s="169">
        <v>0</v>
      </c>
      <c r="R58" s="169">
        <v>0</v>
      </c>
    </row>
    <row r="59" spans="1:18" s="41" customFormat="1" ht="12" customHeight="1">
      <c r="A59" s="16"/>
      <c r="B59" s="51"/>
      <c r="C59" s="16" t="s">
        <v>129</v>
      </c>
      <c r="D59" s="155"/>
      <c r="E59" s="155"/>
      <c r="F59" s="155"/>
      <c r="G59" s="155"/>
      <c r="H59" s="155"/>
      <c r="I59" s="28"/>
      <c r="J59" s="28"/>
      <c r="K59" s="28"/>
      <c r="L59" s="27"/>
      <c r="M59" s="27"/>
      <c r="N59" s="27"/>
      <c r="O59" s="27"/>
      <c r="P59" s="300">
        <v>0</v>
      </c>
      <c r="Q59" s="169">
        <v>0</v>
      </c>
      <c r="R59" s="169">
        <v>0</v>
      </c>
    </row>
    <row r="60" spans="1:18" ht="12" customHeight="1">
      <c r="A60" s="38"/>
      <c r="B60" s="37"/>
      <c r="C60" s="155" t="str">
        <f>'Year 1'!C59</f>
        <v>Other:  </v>
      </c>
      <c r="D60" s="187"/>
      <c r="E60" s="187"/>
      <c r="F60" s="187"/>
      <c r="G60" s="187"/>
      <c r="H60" s="187"/>
      <c r="I60" s="52"/>
      <c r="J60" s="52"/>
      <c r="K60" s="52"/>
      <c r="L60" s="70"/>
      <c r="M60" s="70"/>
      <c r="N60" s="70"/>
      <c r="O60" s="70"/>
      <c r="P60" s="300">
        <v>0</v>
      </c>
      <c r="Q60" s="169">
        <v>0</v>
      </c>
      <c r="R60" s="303">
        <v>0</v>
      </c>
    </row>
    <row r="61" spans="1:18" ht="12" customHeight="1">
      <c r="A61" s="38"/>
      <c r="B61" s="37"/>
      <c r="C61" s="155" t="str">
        <f>'Year 1'!C59</f>
        <v>Other:  </v>
      </c>
      <c r="D61" s="187"/>
      <c r="E61" s="187"/>
      <c r="F61" s="187"/>
      <c r="G61" s="187"/>
      <c r="H61" s="187"/>
      <c r="I61" s="52"/>
      <c r="J61" s="52"/>
      <c r="K61" s="52"/>
      <c r="L61" s="70"/>
      <c r="M61" s="70"/>
      <c r="N61" s="70"/>
      <c r="O61" s="70"/>
      <c r="P61" s="302">
        <v>0</v>
      </c>
      <c r="Q61" s="172">
        <v>0</v>
      </c>
      <c r="R61" s="218">
        <v>0</v>
      </c>
    </row>
    <row r="62" spans="1:18" s="31" customFormat="1" ht="12" customHeight="1">
      <c r="A62" s="41"/>
      <c r="B62" s="40"/>
      <c r="C62" s="155"/>
      <c r="D62" s="190"/>
      <c r="E62" s="190"/>
      <c r="F62" s="190"/>
      <c r="G62" s="190"/>
      <c r="H62" s="190"/>
      <c r="I62" s="53"/>
      <c r="J62" s="233" t="s">
        <v>41</v>
      </c>
      <c r="K62" s="233"/>
      <c r="L62" s="73"/>
      <c r="M62" s="73"/>
      <c r="N62" s="73"/>
      <c r="O62" s="73"/>
      <c r="P62" s="298">
        <f>SUM(P56:P61)</f>
        <v>0</v>
      </c>
      <c r="Q62" s="298">
        <f>SUM(Q56:Q61)</f>
        <v>0</v>
      </c>
      <c r="R62" s="298">
        <f>SUM(R56:R61)</f>
        <v>0</v>
      </c>
    </row>
    <row r="63" spans="3:19" ht="12.75">
      <c r="C63" s="55"/>
      <c r="D63" s="202"/>
      <c r="E63" s="202"/>
      <c r="I63" s="56"/>
      <c r="J63" s="57"/>
      <c r="K63" s="57"/>
      <c r="L63" s="15"/>
      <c r="M63" s="15"/>
      <c r="N63" s="15"/>
      <c r="O63" s="107"/>
      <c r="P63" s="178"/>
      <c r="Q63" s="179"/>
      <c r="R63" s="179"/>
      <c r="S63" s="106"/>
    </row>
    <row r="64" spans="2:18" s="31" customFormat="1" ht="12" customHeight="1">
      <c r="B64" s="10" t="s">
        <v>42</v>
      </c>
      <c r="C64" s="31" t="s">
        <v>43</v>
      </c>
      <c r="D64" s="176"/>
      <c r="E64" s="176"/>
      <c r="F64" s="176"/>
      <c r="G64" s="176"/>
      <c r="H64" s="176"/>
      <c r="I64" s="35"/>
      <c r="J64" s="35"/>
      <c r="K64" s="35"/>
      <c r="L64" s="65"/>
      <c r="M64" s="65"/>
      <c r="N64" s="65"/>
      <c r="O64" s="65"/>
      <c r="P64" s="175">
        <f>P62+P53+P51+P49+P47+P45</f>
        <v>0</v>
      </c>
      <c r="Q64" s="175">
        <f>Q62+Q53+Q49+Q45+Q47+Q51</f>
        <v>0</v>
      </c>
      <c r="R64" s="175">
        <f>R62+R53+R49+R45+R51+R47</f>
        <v>0</v>
      </c>
    </row>
    <row r="65" spans="6:18" ht="25.5">
      <c r="F65" s="295" t="s">
        <v>20</v>
      </c>
      <c r="G65" s="203"/>
      <c r="H65" s="203"/>
      <c r="I65" s="56"/>
      <c r="J65" s="289" t="s">
        <v>186</v>
      </c>
      <c r="K65" s="289" t="s">
        <v>187</v>
      </c>
      <c r="L65" s="287" t="s">
        <v>188</v>
      </c>
      <c r="M65" s="288"/>
      <c r="N65" s="288"/>
      <c r="O65" s="15"/>
      <c r="P65" s="178"/>
      <c r="Q65" s="179"/>
      <c r="R65" s="179"/>
    </row>
    <row r="66" spans="1:18" ht="12" customHeight="1">
      <c r="A66" s="31"/>
      <c r="B66" s="10" t="s">
        <v>44</v>
      </c>
      <c r="C66" s="31" t="s">
        <v>45</v>
      </c>
      <c r="D66" s="165"/>
      <c r="E66" s="165"/>
      <c r="F66" s="236">
        <f>SUM(Rates!M43)</f>
        <v>0.605</v>
      </c>
      <c r="G66" s="188"/>
      <c r="H66" s="188"/>
      <c r="I66" s="58"/>
      <c r="J66" s="286">
        <f>SUM(P33)</f>
        <v>0</v>
      </c>
      <c r="K66" s="286">
        <f>SUM(Q45+Q49+Q62)</f>
        <v>0</v>
      </c>
      <c r="L66" s="286">
        <f>SUM(R45+R49+R62)</f>
        <v>0</v>
      </c>
      <c r="M66" s="74"/>
      <c r="N66" s="74"/>
      <c r="O66" s="74"/>
      <c r="P66" s="175">
        <f>SUM(J66*F66)</f>
        <v>0</v>
      </c>
      <c r="Q66" s="175">
        <f>SUM(K66*F66)</f>
        <v>0</v>
      </c>
      <c r="R66" s="175">
        <f>SUM(L66*F66)</f>
        <v>0</v>
      </c>
    </row>
    <row r="67" spans="3:18" ht="12" customHeight="1">
      <c r="C67" s="297" t="s">
        <v>193</v>
      </c>
      <c r="I67" s="56"/>
      <c r="J67" s="57"/>
      <c r="K67" s="57"/>
      <c r="L67" s="15"/>
      <c r="M67" s="15"/>
      <c r="N67" s="15"/>
      <c r="O67" s="107"/>
      <c r="P67" s="193"/>
      <c r="Q67" s="179"/>
      <c r="R67" s="179"/>
    </row>
    <row r="68" spans="2:18" ht="12" customHeight="1">
      <c r="B68" s="10" t="s">
        <v>46</v>
      </c>
      <c r="C68"/>
      <c r="D68" s="200"/>
      <c r="E68" s="200"/>
      <c r="F68" s="176"/>
      <c r="G68" s="176"/>
      <c r="H68" s="176"/>
      <c r="I68" s="31"/>
      <c r="J68" s="234" t="s">
        <v>47</v>
      </c>
      <c r="K68" s="234"/>
      <c r="L68" s="65"/>
      <c r="M68" s="65"/>
      <c r="N68" s="65"/>
      <c r="O68" s="65"/>
      <c r="P68" s="207">
        <f>P64+P66</f>
        <v>0</v>
      </c>
      <c r="Q68" s="207">
        <f>Q64+Q66</f>
        <v>0</v>
      </c>
      <c r="R68" s="207">
        <f>R64+R66</f>
        <v>0</v>
      </c>
    </row>
    <row r="69" ht="12" customHeight="1">
      <c r="C69" s="16" t="s">
        <v>87</v>
      </c>
    </row>
    <row r="71" spans="3:17" ht="15" customHeight="1">
      <c r="C71" s="253" t="s">
        <v>134</v>
      </c>
      <c r="D71" s="176"/>
      <c r="E71" s="176"/>
      <c r="F71" s="176"/>
      <c r="G71" s="176"/>
      <c r="H71" s="176"/>
      <c r="I71" s="31"/>
      <c r="J71" s="31"/>
      <c r="K71" s="308" t="s">
        <v>201</v>
      </c>
      <c r="L71"/>
      <c r="M71"/>
      <c r="N71"/>
      <c r="O71" s="307">
        <f>Rates!M29</f>
        <v>0.605</v>
      </c>
      <c r="P71" s="304">
        <f>P66/12*Rates!$C$43</f>
        <v>0</v>
      </c>
      <c r="Q71" s="174"/>
    </row>
    <row r="72" spans="3:17" ht="12" customHeight="1">
      <c r="C72" s="253" t="s">
        <v>135</v>
      </c>
      <c r="F72" s="155"/>
      <c r="G72" s="155"/>
      <c r="H72" s="155"/>
      <c r="I72" s="16"/>
      <c r="J72" s="16"/>
      <c r="K72" s="350" t="s">
        <v>202</v>
      </c>
      <c r="L72" s="350"/>
      <c r="M72" s="350"/>
      <c r="N72" s="350"/>
      <c r="O72" s="305">
        <f>Rates!O29</f>
        <v>0.605</v>
      </c>
      <c r="P72" s="154">
        <f>P66/12*Rates!$D$43</f>
        <v>0</v>
      </c>
      <c r="Q72" s="155"/>
    </row>
    <row r="73" spans="11:14" ht="12" customHeight="1">
      <c r="K73" s="350"/>
      <c r="L73" s="350"/>
      <c r="M73" s="350"/>
      <c r="N73" s="350"/>
    </row>
    <row r="74" spans="11:14" ht="12" customHeight="1">
      <c r="K74" s="350"/>
      <c r="L74" s="350"/>
      <c r="M74" s="350"/>
      <c r="N74" s="350"/>
    </row>
  </sheetData>
  <sheetProtection/>
  <mergeCells count="1">
    <mergeCell ref="K72:N74"/>
  </mergeCells>
  <printOptions/>
  <pageMargins left="0.18" right="0.75" top="1" bottom="1" header="0.5" footer="0.5"/>
  <pageSetup fitToHeight="1" fitToWidth="1" horizontalDpi="600" verticalDpi="600" orientation="landscape" scale="56" r:id="rId1"/>
  <headerFooter alignWithMargins="0">
    <oddHeader>&amp;C&amp;"Times New Roman,Bold"OHIO DEPARTMENT OF TRANSPORTATION
&amp;A&amp;R&amp;12BARB'S WORKSHEET
&amp;D      &amp;T</oddHeader>
    <oddFooter>&amp;L&amp;8c:msoffice/exce/barb_bud/odot/&amp;F&amp;R&amp;8OFFICE OF SPONSORED PROGRAMS</oddFooter>
  </headerFooter>
</worksheet>
</file>

<file path=xl/worksheets/sheet7.xml><?xml version="1.0" encoding="utf-8"?>
<worksheet xmlns="http://schemas.openxmlformats.org/spreadsheetml/2006/main" xmlns:r="http://schemas.openxmlformats.org/officeDocument/2006/relationships">
  <dimension ref="B1:J81"/>
  <sheetViews>
    <sheetView zoomScalePageLayoutView="0" workbookViewId="0" topLeftCell="A62">
      <selection activeCell="B9" sqref="B9"/>
    </sheetView>
  </sheetViews>
  <sheetFormatPr defaultColWidth="9.33203125" defaultRowHeight="12.75"/>
  <cols>
    <col min="2" max="2" width="39.66015625" style="63" customWidth="1"/>
    <col min="3" max="3" width="19.16015625" style="63" customWidth="1"/>
    <col min="4" max="4" width="16.83203125" style="63" customWidth="1"/>
    <col min="5" max="5" width="24.66015625" style="63" customWidth="1"/>
    <col min="6" max="6" width="11" style="259" bestFit="1" customWidth="1"/>
  </cols>
  <sheetData>
    <row r="1" spans="2:5" ht="12.75">
      <c r="B1" s="351" t="s">
        <v>92</v>
      </c>
      <c r="C1" s="351"/>
      <c r="D1" s="351"/>
      <c r="E1" s="351"/>
    </row>
    <row r="3" spans="2:5" ht="12.75">
      <c r="B3" s="63" t="s">
        <v>93</v>
      </c>
      <c r="C3" s="105"/>
      <c r="D3" s="105"/>
      <c r="E3" s="105"/>
    </row>
    <row r="4" spans="2:4" ht="12.75">
      <c r="B4" s="359"/>
      <c r="C4" s="359"/>
      <c r="D4" s="359"/>
    </row>
    <row r="5" spans="2:4" ht="12.75">
      <c r="B5" s="249"/>
      <c r="C5" s="249"/>
      <c r="D5" s="249"/>
    </row>
    <row r="6" spans="2:4" ht="16.5" customHeight="1">
      <c r="B6" s="63" t="s">
        <v>123</v>
      </c>
      <c r="D6" s="63" t="s">
        <v>94</v>
      </c>
    </row>
    <row r="7" spans="2:5" ht="12.75">
      <c r="B7" s="249" t="s">
        <v>124</v>
      </c>
      <c r="E7" s="270"/>
    </row>
    <row r="8" ht="12.75">
      <c r="E8" s="271"/>
    </row>
    <row r="9" spans="2:5" ht="12.75">
      <c r="B9" s="63" t="s">
        <v>153</v>
      </c>
      <c r="E9" s="271"/>
    </row>
    <row r="11" spans="2:5" ht="38.25">
      <c r="B11" s="266"/>
      <c r="C11" s="237" t="s">
        <v>95</v>
      </c>
      <c r="D11" s="238" t="s">
        <v>96</v>
      </c>
      <c r="E11" s="237" t="s">
        <v>15</v>
      </c>
    </row>
    <row r="12" spans="2:10" ht="75.75" customHeight="1">
      <c r="B12" s="352" t="s">
        <v>147</v>
      </c>
      <c r="C12" s="353"/>
      <c r="D12" s="353"/>
      <c r="E12" s="354"/>
      <c r="F12" s="260" t="s">
        <v>139</v>
      </c>
      <c r="J12" s="258"/>
    </row>
    <row r="13" spans="2:6" ht="29.25" customHeight="1">
      <c r="B13" s="276" t="s">
        <v>184</v>
      </c>
      <c r="C13" s="264">
        <f>SUM('ODOT Work Sheet Total'!F7)</f>
        <v>0</v>
      </c>
      <c r="D13" s="264">
        <f>SUM('ODOT Work Sheet Total'!G7)</f>
        <v>0</v>
      </c>
      <c r="E13" s="264">
        <f>SUM(C13:D13)</f>
        <v>0</v>
      </c>
      <c r="F13" s="261">
        <f>C13+D13</f>
        <v>0</v>
      </c>
    </row>
    <row r="14" spans="2:6" ht="27" customHeight="1">
      <c r="B14" s="276" t="s">
        <v>178</v>
      </c>
      <c r="C14" s="264">
        <f>SUM('ODOT Work Sheet Total'!F8)</f>
        <v>0</v>
      </c>
      <c r="D14" s="264">
        <f>SUM('ODOT Work Sheet Total'!G8)</f>
        <v>0</v>
      </c>
      <c r="E14" s="264">
        <f aca="true" t="shared" si="0" ref="E14:E19">SUM(C14:D14)</f>
        <v>0</v>
      </c>
      <c r="F14" s="261">
        <f>C14+D14</f>
        <v>0</v>
      </c>
    </row>
    <row r="15" spans="2:6" ht="27" customHeight="1">
      <c r="B15" s="276" t="s">
        <v>185</v>
      </c>
      <c r="C15" s="264">
        <f>SUM('ODOT Work Sheet Total'!F9)</f>
        <v>0</v>
      </c>
      <c r="D15" s="264">
        <f>SUM('ODOT Work Sheet Total'!G9)</f>
        <v>0</v>
      </c>
      <c r="E15" s="264">
        <f t="shared" si="0"/>
        <v>0</v>
      </c>
      <c r="F15" s="261">
        <f>C15+D15</f>
        <v>0</v>
      </c>
    </row>
    <row r="16" spans="2:5" ht="25.5">
      <c r="B16" s="276" t="s">
        <v>181</v>
      </c>
      <c r="C16" s="264">
        <f>SUM('ODOT Work Sheet Total'!F18)</f>
        <v>0</v>
      </c>
      <c r="D16" s="264">
        <f>SUM('ODOT Work Sheet Total'!G18)</f>
        <v>0</v>
      </c>
      <c r="E16" s="264">
        <f t="shared" si="0"/>
        <v>0</v>
      </c>
    </row>
    <row r="17" spans="2:5" ht="18" customHeight="1">
      <c r="B17" s="239" t="s">
        <v>97</v>
      </c>
      <c r="C17" s="264">
        <f>SUM('ODOT Work Sheet Total'!F14)</f>
        <v>0</v>
      </c>
      <c r="D17" s="264">
        <f>SUM('ODOT Work Sheet Total'!G14)</f>
        <v>0</v>
      </c>
      <c r="E17" s="264">
        <f t="shared" si="0"/>
        <v>0</v>
      </c>
    </row>
    <row r="18" spans="2:5" ht="18" customHeight="1">
      <c r="B18" s="239" t="s">
        <v>98</v>
      </c>
      <c r="C18" s="264">
        <f>SUM('ODOT Work Sheet Total'!F16)</f>
        <v>0</v>
      </c>
      <c r="D18" s="264">
        <f>SUM('ODOT Work Sheet Total'!G16)</f>
        <v>0</v>
      </c>
      <c r="E18" s="264">
        <f t="shared" si="0"/>
        <v>0</v>
      </c>
    </row>
    <row r="19" spans="2:6" s="242" customFormat="1" ht="18" customHeight="1">
      <c r="B19" s="239" t="s">
        <v>99</v>
      </c>
      <c r="C19" s="240">
        <f>SUM(C13:C18)</f>
        <v>0</v>
      </c>
      <c r="D19" s="240">
        <f>SUM(D13:D18)</f>
        <v>0</v>
      </c>
      <c r="E19" s="293">
        <f t="shared" si="0"/>
        <v>0</v>
      </c>
      <c r="F19" s="262"/>
    </row>
    <row r="20" spans="2:5" ht="18" customHeight="1">
      <c r="B20" s="265"/>
      <c r="C20" s="265"/>
      <c r="D20" s="265"/>
      <c r="E20" s="265"/>
    </row>
    <row r="21" spans="2:5" ht="25.5" customHeight="1">
      <c r="B21" s="355" t="s">
        <v>100</v>
      </c>
      <c r="C21" s="356"/>
      <c r="D21" s="356"/>
      <c r="E21" s="357"/>
    </row>
    <row r="22" spans="2:6" ht="18" customHeight="1">
      <c r="B22" s="277" t="s">
        <v>101</v>
      </c>
      <c r="C22" s="264">
        <f>SUM('ODOT Work Sheet Total'!F23)</f>
        <v>0</v>
      </c>
      <c r="D22" s="264">
        <f>SUM('ODOT Work Sheet Total'!G23)</f>
        <v>0</v>
      </c>
      <c r="E22" s="264">
        <f>SUM(C22:D22)</f>
        <v>0</v>
      </c>
      <c r="F22" s="261">
        <f aca="true" t="shared" si="1" ref="F22:F27">C22+D22</f>
        <v>0</v>
      </c>
    </row>
    <row r="23" spans="2:6" ht="18" customHeight="1">
      <c r="B23" s="277" t="s">
        <v>178</v>
      </c>
      <c r="C23" s="264">
        <f>SUM('ODOT Work Sheet Total'!F24)</f>
        <v>0</v>
      </c>
      <c r="D23" s="264">
        <f>SUM('ODOT Work Sheet Total'!G24)</f>
        <v>0</v>
      </c>
      <c r="E23" s="264">
        <f aca="true" t="shared" si="2" ref="E23:E28">SUM(C23:D23)</f>
        <v>0</v>
      </c>
      <c r="F23" s="261">
        <f t="shared" si="1"/>
        <v>0</v>
      </c>
    </row>
    <row r="24" spans="2:6" ht="18" customHeight="1">
      <c r="B24" s="277" t="s">
        <v>178</v>
      </c>
      <c r="C24" s="264">
        <f>SUM('ODOT Work Sheet Total'!F25)</f>
        <v>0</v>
      </c>
      <c r="D24" s="264">
        <f>SUM('ODOT Work Sheet Total'!G25)</f>
        <v>0</v>
      </c>
      <c r="E24" s="264">
        <f t="shared" si="2"/>
        <v>0</v>
      </c>
      <c r="F24" s="261">
        <f t="shared" si="1"/>
        <v>0</v>
      </c>
    </row>
    <row r="25" spans="2:6" ht="18" customHeight="1">
      <c r="B25" s="277" t="s">
        <v>179</v>
      </c>
      <c r="C25" s="264">
        <f>SUM('ODOT Work Sheet Total'!F28)</f>
        <v>0</v>
      </c>
      <c r="D25" s="264">
        <f>SUM('ODOT Work Sheet Total'!G28)</f>
        <v>0</v>
      </c>
      <c r="E25" s="264">
        <f t="shared" si="2"/>
        <v>0</v>
      </c>
      <c r="F25" s="261">
        <f t="shared" si="1"/>
        <v>0</v>
      </c>
    </row>
    <row r="26" spans="2:6" ht="18" customHeight="1">
      <c r="B26" s="243" t="s">
        <v>53</v>
      </c>
      <c r="C26" s="264">
        <f>SUM('ODOT Work Sheet Total'!F26)</f>
        <v>0</v>
      </c>
      <c r="D26" s="264">
        <f>SUM('ODOT Work Sheet Total'!G26)</f>
        <v>0</v>
      </c>
      <c r="E26" s="264">
        <f t="shared" si="2"/>
        <v>0</v>
      </c>
      <c r="F26" s="261">
        <f t="shared" si="1"/>
        <v>0</v>
      </c>
    </row>
    <row r="27" spans="2:6" ht="18" customHeight="1">
      <c r="B27" s="243" t="s">
        <v>102</v>
      </c>
      <c r="C27" s="264">
        <f>SUM('ODOT Work Sheet Total'!F27)</f>
        <v>0</v>
      </c>
      <c r="D27" s="264">
        <f>SUM('ODOT Work Sheet Total'!G27)</f>
        <v>0</v>
      </c>
      <c r="E27" s="264">
        <f t="shared" si="2"/>
        <v>0</v>
      </c>
      <c r="F27" s="261">
        <f t="shared" si="1"/>
        <v>0</v>
      </c>
    </row>
    <row r="28" spans="2:6" ht="18" customHeight="1">
      <c r="B28" s="243" t="s">
        <v>103</v>
      </c>
      <c r="C28" s="240">
        <f>SUM(C22:C27)</f>
        <v>0</v>
      </c>
      <c r="D28" s="240">
        <f>SUM(D22:D27)</f>
        <v>0</v>
      </c>
      <c r="E28" s="264">
        <f t="shared" si="2"/>
        <v>0</v>
      </c>
      <c r="F28" s="263">
        <f>C28+D28</f>
        <v>0</v>
      </c>
    </row>
    <row r="29" spans="2:5" ht="18" customHeight="1">
      <c r="B29" s="265"/>
      <c r="C29" s="265"/>
      <c r="D29" s="265"/>
      <c r="E29" s="265"/>
    </row>
    <row r="30" spans="2:5" ht="25.5">
      <c r="B30" s="244" t="s">
        <v>104</v>
      </c>
      <c r="C30" s="240">
        <f>C19+C28</f>
        <v>0</v>
      </c>
      <c r="D30" s="240">
        <f>D19+D28</f>
        <v>0</v>
      </c>
      <c r="E30" s="240">
        <f>E19+E28</f>
        <v>0</v>
      </c>
    </row>
    <row r="31" spans="2:5" ht="18" customHeight="1">
      <c r="B31" s="265"/>
      <c r="C31" s="265"/>
      <c r="D31" s="265"/>
      <c r="E31" s="265"/>
    </row>
    <row r="32" ht="1.5" customHeight="1"/>
    <row r="33" ht="12.75" hidden="1"/>
    <row r="34" spans="2:6" s="63" customFormat="1" ht="12.75">
      <c r="B34" s="358" t="s">
        <v>113</v>
      </c>
      <c r="C34" s="358"/>
      <c r="D34" s="358"/>
      <c r="E34" s="358"/>
      <c r="F34" s="272"/>
    </row>
    <row r="36" s="63" customFormat="1" ht="12.75">
      <c r="F36" s="272"/>
    </row>
    <row r="37" spans="2:6" s="63" customFormat="1" ht="12.75">
      <c r="B37" s="358" t="s">
        <v>145</v>
      </c>
      <c r="C37" s="358"/>
      <c r="D37" s="358"/>
      <c r="E37" s="358"/>
      <c r="F37" s="272"/>
    </row>
    <row r="39" spans="2:5" ht="39" customHeight="1">
      <c r="B39" s="352" t="s">
        <v>105</v>
      </c>
      <c r="C39" s="353"/>
      <c r="D39" s="353"/>
      <c r="E39" s="354"/>
    </row>
    <row r="40" spans="2:5" ht="15.75" customHeight="1">
      <c r="B40" s="243" t="s">
        <v>106</v>
      </c>
      <c r="C40" s="241">
        <f>SUM('ODOT Work Sheet Total'!F37)</f>
        <v>0</v>
      </c>
      <c r="D40" s="241">
        <f>SUM('ODOT Work Sheet Total'!G37)</f>
        <v>0</v>
      </c>
      <c r="E40" s="241">
        <f>C40+D40</f>
        <v>0</v>
      </c>
    </row>
    <row r="41" spans="2:5" ht="15.75" customHeight="1">
      <c r="B41" s="265"/>
      <c r="C41" s="265"/>
      <c r="D41" s="265"/>
      <c r="E41" s="265"/>
    </row>
    <row r="42" spans="2:5" ht="26.25" customHeight="1">
      <c r="B42" s="355" t="s">
        <v>107</v>
      </c>
      <c r="C42" s="360"/>
      <c r="D42" s="360"/>
      <c r="E42" s="361"/>
    </row>
    <row r="43" spans="2:5" ht="38.25">
      <c r="B43" s="244" t="s">
        <v>143</v>
      </c>
      <c r="C43" s="264">
        <f>SUM('ODOT Work Sheet Total'!F35)</f>
        <v>0</v>
      </c>
      <c r="D43" s="264">
        <f>SUM('ODOT Work Sheet Total'!G35)</f>
        <v>0</v>
      </c>
      <c r="E43" s="264">
        <f>C43+D43</f>
        <v>0</v>
      </c>
    </row>
    <row r="44" spans="2:5" ht="12.75">
      <c r="B44" s="244" t="s">
        <v>142</v>
      </c>
      <c r="C44" s="264">
        <v>0</v>
      </c>
      <c r="D44" s="264">
        <v>0</v>
      </c>
      <c r="E44" s="264">
        <f>C44+D44</f>
        <v>0</v>
      </c>
    </row>
    <row r="45" spans="2:5" ht="15.75" customHeight="1">
      <c r="B45" s="243" t="s">
        <v>108</v>
      </c>
      <c r="C45" s="240">
        <f>SUM(C43:C44)</f>
        <v>0</v>
      </c>
      <c r="D45" s="240">
        <f>SUM(D43:D44)</f>
        <v>0</v>
      </c>
      <c r="E45" s="240">
        <f>SUM(E43:E44)</f>
        <v>0</v>
      </c>
    </row>
    <row r="46" spans="2:5" ht="15.75" customHeight="1">
      <c r="B46" s="265"/>
      <c r="C46" s="265"/>
      <c r="D46" s="265"/>
      <c r="E46" s="265"/>
    </row>
    <row r="47" spans="2:5" ht="24.75" customHeight="1">
      <c r="B47" s="352" t="s">
        <v>109</v>
      </c>
      <c r="C47" s="353"/>
      <c r="D47" s="353"/>
      <c r="E47" s="354"/>
    </row>
    <row r="48" spans="2:5" ht="27.75" customHeight="1">
      <c r="B48" s="244" t="s">
        <v>141</v>
      </c>
      <c r="C48" s="240">
        <f>SUM('ODOT Work Sheet Total'!F42+'ODOT Work Sheet Total'!F43)</f>
        <v>0</v>
      </c>
      <c r="D48" s="240">
        <f>SUM('ODOT Work Sheet Total'!G42+'ODOT Work Sheet Total'!G43)</f>
        <v>0</v>
      </c>
      <c r="E48" s="240">
        <f>C48+D48</f>
        <v>0</v>
      </c>
    </row>
    <row r="49" spans="2:5" ht="15.75" customHeight="1">
      <c r="B49" s="265"/>
      <c r="C49" s="265"/>
      <c r="D49" s="265"/>
      <c r="E49" s="265"/>
    </row>
    <row r="50" spans="2:5" ht="25.5" customHeight="1">
      <c r="B50" s="352" t="s">
        <v>136</v>
      </c>
      <c r="C50" s="353"/>
      <c r="D50" s="353"/>
      <c r="E50" s="354"/>
    </row>
    <row r="51" spans="2:5" ht="63.75">
      <c r="B51" s="269" t="s">
        <v>110</v>
      </c>
      <c r="C51" s="266"/>
      <c r="D51" s="266"/>
      <c r="E51" s="266"/>
    </row>
    <row r="52" spans="2:5" ht="28.5" customHeight="1">
      <c r="B52" s="244" t="s">
        <v>144</v>
      </c>
      <c r="C52" s="278">
        <f>SUM('ODOT Work Sheet Total'!F33)</f>
        <v>0</v>
      </c>
      <c r="D52" s="278">
        <f>SUM('ODOT Work Sheet Total'!G33)</f>
        <v>0</v>
      </c>
      <c r="E52" s="268">
        <f>C52+D52</f>
        <v>0</v>
      </c>
    </row>
    <row r="53" spans="2:5" ht="15.75" customHeight="1">
      <c r="B53" s="265"/>
      <c r="C53" s="265"/>
      <c r="D53" s="265"/>
      <c r="E53" s="265"/>
    </row>
    <row r="54" spans="2:5" ht="25.5" customHeight="1">
      <c r="B54" s="352" t="s">
        <v>111</v>
      </c>
      <c r="C54" s="353"/>
      <c r="D54" s="353"/>
      <c r="E54" s="354"/>
    </row>
    <row r="55" spans="2:5" ht="15.75" customHeight="1">
      <c r="B55" s="239" t="s">
        <v>112</v>
      </c>
      <c r="C55" s="264">
        <f>SUM('ODOT Work Sheet Total'!F44)</f>
        <v>0</v>
      </c>
      <c r="D55" s="264">
        <f>SUM('ODOT Work Sheet Total'!G44)</f>
        <v>0</v>
      </c>
      <c r="E55" s="264">
        <f>C55+D55</f>
        <v>0</v>
      </c>
    </row>
    <row r="56" spans="2:5" ht="15.75" customHeight="1">
      <c r="B56" s="277" t="s">
        <v>149</v>
      </c>
      <c r="C56" s="280">
        <v>0</v>
      </c>
      <c r="D56" s="280">
        <v>0</v>
      </c>
      <c r="E56" s="279">
        <f>C56+D56</f>
        <v>0</v>
      </c>
    </row>
    <row r="57" spans="2:5" ht="14.25" customHeight="1">
      <c r="B57" s="277" t="s">
        <v>150</v>
      </c>
      <c r="C57" s="280">
        <v>0</v>
      </c>
      <c r="D57" s="280">
        <v>0</v>
      </c>
      <c r="E57" s="279">
        <f>C57+D57</f>
        <v>0</v>
      </c>
    </row>
    <row r="58" ht="126" customHeight="1" hidden="1"/>
    <row r="60" spans="2:6" s="63" customFormat="1" ht="12.75">
      <c r="B60" s="358" t="s">
        <v>130</v>
      </c>
      <c r="C60" s="358"/>
      <c r="D60" s="358"/>
      <c r="E60" s="358"/>
      <c r="F60" s="272"/>
    </row>
    <row r="61" s="63" customFormat="1" ht="12.75">
      <c r="F61" s="272"/>
    </row>
    <row r="62" spans="2:6" s="63" customFormat="1" ht="12.75">
      <c r="B62" s="358" t="s">
        <v>146</v>
      </c>
      <c r="C62" s="358"/>
      <c r="D62" s="358"/>
      <c r="E62" s="358"/>
      <c r="F62" s="272"/>
    </row>
    <row r="64" spans="2:5" ht="15.75" customHeight="1">
      <c r="B64" s="277" t="s">
        <v>151</v>
      </c>
      <c r="C64" s="280">
        <v>0</v>
      </c>
      <c r="D64" s="280">
        <v>0</v>
      </c>
      <c r="E64" s="280">
        <f>C64+D64</f>
        <v>0</v>
      </c>
    </row>
    <row r="65" spans="2:5" ht="15.75" customHeight="1">
      <c r="B65" s="277" t="s">
        <v>152</v>
      </c>
      <c r="C65" s="280">
        <v>0</v>
      </c>
      <c r="D65" s="280">
        <v>0</v>
      </c>
      <c r="E65" s="280">
        <f>C65+D65</f>
        <v>0</v>
      </c>
    </row>
    <row r="66" spans="2:5" ht="15.75" customHeight="1">
      <c r="B66" s="277" t="s">
        <v>114</v>
      </c>
      <c r="C66" s="281">
        <f>C65+C64+C57+C56+C55</f>
        <v>0</v>
      </c>
      <c r="D66" s="281">
        <f>D65+D64+D57+D56+D55</f>
        <v>0</v>
      </c>
      <c r="E66" s="281">
        <f>E65+E64+E57+E56+E55</f>
        <v>0</v>
      </c>
    </row>
    <row r="67" spans="2:5" ht="15.75" customHeight="1">
      <c r="B67" s="265"/>
      <c r="C67" s="265"/>
      <c r="D67" s="265"/>
      <c r="E67" s="265"/>
    </row>
    <row r="68" spans="2:5" ht="38.25">
      <c r="B68" s="244" t="s">
        <v>183</v>
      </c>
      <c r="C68" s="264">
        <f>SUM('ODOT Work Sheet Total'!F52)</f>
        <v>0</v>
      </c>
      <c r="D68" s="264">
        <f>SUM('ODOT Work Sheet Total'!G52)</f>
        <v>0</v>
      </c>
      <c r="E68" s="264">
        <f>C68+D68</f>
        <v>0</v>
      </c>
    </row>
    <row r="69" spans="2:5" ht="63.75">
      <c r="B69" s="244" t="s">
        <v>115</v>
      </c>
      <c r="C69" s="264"/>
      <c r="D69" s="264"/>
      <c r="E69" s="264"/>
    </row>
    <row r="70" spans="2:5" ht="25.5">
      <c r="B70" s="244" t="s">
        <v>116</v>
      </c>
      <c r="C70" s="240">
        <f>C69+C68</f>
        <v>0</v>
      </c>
      <c r="D70" s="240">
        <f>D69+D68</f>
        <v>0</v>
      </c>
      <c r="E70" s="240">
        <f>C70+D70</f>
        <v>0</v>
      </c>
    </row>
    <row r="71" spans="2:5" ht="15.75" customHeight="1">
      <c r="B71" s="265"/>
      <c r="C71" s="265"/>
      <c r="D71" s="265"/>
      <c r="E71" s="265"/>
    </row>
    <row r="72" spans="2:5" ht="38.25" customHeight="1">
      <c r="B72" s="355" t="s">
        <v>137</v>
      </c>
      <c r="C72" s="360"/>
      <c r="D72" s="360"/>
      <c r="E72" s="361"/>
    </row>
    <row r="73" spans="2:5" ht="15.75" customHeight="1">
      <c r="B73" s="243" t="s">
        <v>117</v>
      </c>
      <c r="C73" s="267"/>
      <c r="D73" s="266"/>
      <c r="E73" s="266"/>
    </row>
    <row r="74" spans="2:5" ht="15.75" customHeight="1">
      <c r="B74" s="243" t="s">
        <v>118</v>
      </c>
      <c r="C74" s="240">
        <f>SUM('ODOT Work Sheet Total'!F45+'ODOT Work Sheet Total'!F46+'ODOT Work Sheet Total'!F47)</f>
        <v>0</v>
      </c>
      <c r="D74" s="240">
        <f>SUM('ODOT Work Sheet Total'!G45+'ODOT Work Sheet Total'!G46+'ODOT Work Sheet Total'!G47)</f>
        <v>0</v>
      </c>
      <c r="E74" s="240">
        <f>SUM('ODOT Work Sheet Total'!H45+'ODOT Work Sheet Total'!H46+'ODOT Work Sheet Total'!H47)</f>
        <v>0</v>
      </c>
    </row>
    <row r="75" spans="2:5" ht="15.75" customHeight="1">
      <c r="B75" s="265"/>
      <c r="C75" s="265"/>
      <c r="D75" s="265"/>
      <c r="E75" s="265"/>
    </row>
    <row r="76" spans="2:5" ht="15.75" customHeight="1">
      <c r="B76" s="243" t="s">
        <v>119</v>
      </c>
      <c r="C76" s="241">
        <f>C74+C70+C66+C52+C48+C45+C40+C30</f>
        <v>0</v>
      </c>
      <c r="D76" s="241">
        <f>D74+D70+D66+D52+D48+D45+D40+D30</f>
        <v>0</v>
      </c>
      <c r="E76" s="241">
        <f>E74+E70+E66+E52+E48+E45+E40+E30</f>
        <v>0</v>
      </c>
    </row>
    <row r="77" spans="2:5" ht="15.75" customHeight="1">
      <c r="B77" s="252"/>
      <c r="C77" s="109"/>
      <c r="D77" s="109"/>
      <c r="E77" s="109"/>
    </row>
    <row r="78" ht="12.75">
      <c r="B78" s="257" t="s">
        <v>132</v>
      </c>
    </row>
    <row r="79" ht="12.75">
      <c r="B79" s="256" t="s">
        <v>131</v>
      </c>
    </row>
    <row r="81" ht="12.75">
      <c r="B81" s="251" t="s">
        <v>133</v>
      </c>
    </row>
  </sheetData>
  <sheetProtection/>
  <mergeCells count="14">
    <mergeCell ref="B39:E39"/>
    <mergeCell ref="B42:E42"/>
    <mergeCell ref="B47:E47"/>
    <mergeCell ref="B72:E72"/>
    <mergeCell ref="B50:E50"/>
    <mergeCell ref="B54:E54"/>
    <mergeCell ref="B60:E60"/>
    <mergeCell ref="B62:E62"/>
    <mergeCell ref="B1:E1"/>
    <mergeCell ref="B12:E12"/>
    <mergeCell ref="B21:E21"/>
    <mergeCell ref="B34:E34"/>
    <mergeCell ref="B4:D4"/>
    <mergeCell ref="B37:E37"/>
  </mergeCells>
  <printOptions/>
  <pageMargins left="0.86" right="0.75" top="1" bottom="1" header="0.5" footer="0.5"/>
  <pageSetup horizontalDpi="300" verticalDpi="300" orientation="portrait" scale="95" r:id="rId1"/>
  <headerFooter alignWithMargins="0">
    <oddHeader>&amp;C&amp;"Times New Roman,Bold"OHIO DEPARTMENT OF TRANSPORTATION
&amp;A</oddHeader>
  </headerFooter>
  <rowBreaks count="2" manualBreakCount="2">
    <brk id="33" min="1" max="4" man="1"/>
    <brk id="59" min="1" max="4" man="1"/>
  </rowBreaks>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R60"/>
  <sheetViews>
    <sheetView zoomScalePageLayoutView="0" workbookViewId="0" topLeftCell="A1">
      <pane xSplit="2" ySplit="5" topLeftCell="C6" activePane="bottomRight" state="frozen"/>
      <selection pane="topLeft" activeCell="L56" sqref="L56"/>
      <selection pane="topRight" activeCell="L56" sqref="L56"/>
      <selection pane="bottomLeft" activeCell="L56" sqref="L56"/>
      <selection pane="bottomRight" activeCell="H8" sqref="H8"/>
    </sheetView>
  </sheetViews>
  <sheetFormatPr defaultColWidth="9.33203125" defaultRowHeight="12" customHeight="1"/>
  <cols>
    <col min="1" max="1" width="2.5" style="10" customWidth="1"/>
    <col min="2" max="2" width="32.83203125" style="16" customWidth="1"/>
    <col min="3" max="3" width="10.83203125" style="16" customWidth="1"/>
    <col min="4" max="4" width="2.5" style="14" customWidth="1"/>
    <col min="5" max="5" width="12.33203125" style="14" customWidth="1"/>
    <col min="6" max="6" width="12.83203125" style="14" customWidth="1"/>
    <col min="7" max="7" width="12.83203125" style="15" customWidth="1"/>
    <col min="8" max="8" width="12.83203125" style="16" customWidth="1"/>
    <col min="9" max="16384" width="9.33203125" style="16" customWidth="1"/>
  </cols>
  <sheetData>
    <row r="1" spans="2:7" ht="12" customHeight="1">
      <c r="B1" s="212" t="s">
        <v>50</v>
      </c>
      <c r="C1" s="209">
        <f>SUM(Rates!E2)</f>
        <v>42917</v>
      </c>
      <c r="D1" s="211" t="s">
        <v>51</v>
      </c>
      <c r="E1" s="210">
        <f>SUM(Rates!G2)</f>
        <v>44742</v>
      </c>
      <c r="F1"/>
      <c r="G1"/>
    </row>
    <row r="2" spans="2:6" ht="12" customHeight="1">
      <c r="B2"/>
      <c r="C2"/>
      <c r="D2" s="208" t="s">
        <v>2</v>
      </c>
      <c r="E2" s="208"/>
      <c r="F2" s="17"/>
    </row>
    <row r="3" spans="2:18" ht="12" customHeight="1">
      <c r="B3" s="83"/>
      <c r="C3" s="83"/>
      <c r="D3" s="17"/>
      <c r="E3" s="17"/>
      <c r="F3" s="84" t="s">
        <v>12</v>
      </c>
      <c r="G3" s="85"/>
      <c r="H3" s="86"/>
      <c r="N3" s="106"/>
      <c r="O3" s="106"/>
      <c r="P3" s="106"/>
      <c r="Q3" s="106"/>
      <c r="R3" s="106"/>
    </row>
    <row r="4" spans="2:10" ht="12" customHeight="1">
      <c r="B4" s="63"/>
      <c r="C4" s="63"/>
      <c r="D4" s="81" t="s">
        <v>52</v>
      </c>
      <c r="E4" s="81"/>
      <c r="F4" s="90" t="s">
        <v>15</v>
      </c>
      <c r="G4" s="96" t="s">
        <v>16</v>
      </c>
      <c r="H4" s="99" t="s">
        <v>17</v>
      </c>
      <c r="J4" s="16" t="s">
        <v>15</v>
      </c>
    </row>
    <row r="5" spans="1:10" ht="12" customHeight="1">
      <c r="A5" s="110" t="s">
        <v>18</v>
      </c>
      <c r="B5" s="111" t="s">
        <v>19</v>
      </c>
      <c r="C5" s="111"/>
      <c r="D5" s="25"/>
      <c r="E5" s="25"/>
      <c r="F5" s="100" t="s">
        <v>22</v>
      </c>
      <c r="G5" s="101" t="s">
        <v>23</v>
      </c>
      <c r="H5" s="101" t="s">
        <v>24</v>
      </c>
      <c r="J5" s="16" t="s">
        <v>21</v>
      </c>
    </row>
    <row r="6" spans="1:8" ht="12" customHeight="1">
      <c r="A6" s="110"/>
      <c r="B6" s="112" t="s">
        <v>25</v>
      </c>
      <c r="C6" s="111"/>
      <c r="D6" s="25"/>
      <c r="E6" s="25"/>
      <c r="F6" s="87"/>
      <c r="G6" s="94"/>
      <c r="H6" s="98"/>
    </row>
    <row r="7" spans="1:8" ht="12" customHeight="1">
      <c r="A7" s="103"/>
      <c r="B7" s="34">
        <f>SUM('Year 1'!B7)</f>
        <v>0</v>
      </c>
      <c r="C7" s="112"/>
      <c r="D7" s="7"/>
      <c r="E7" s="7"/>
      <c r="F7" s="88">
        <f>SUM('Year 1'!P9+'Year 2'!P9+'Year 3'!P9+'Year 4'!P9+'Year 5'!P9)</f>
        <v>0</v>
      </c>
      <c r="G7" s="88">
        <f>SUM('Year 1'!Q9+'Year 2'!Q9+'Year 3'!Q9+'Year 4'!Q9+'Year 5'!Q9)</f>
        <v>0</v>
      </c>
      <c r="H7" s="88">
        <f>SUM('Year 1'!R9+'Year 2'!R9+'Year 3'!R9+'Year 4'!R9+'Year 5'!R9)</f>
        <v>0</v>
      </c>
    </row>
    <row r="8" spans="1:8" ht="12" customHeight="1">
      <c r="A8" s="103"/>
      <c r="B8" s="34">
        <f>SUM('Year 1'!B8)</f>
        <v>0</v>
      </c>
      <c r="C8" s="112"/>
      <c r="D8" s="7"/>
      <c r="E8" s="7"/>
      <c r="F8" s="88">
        <f>SUM('Year 1'!P10+'Year 2'!P10+'Year 3'!P10+'Year 4'!P10+'Year 5'!P10)</f>
        <v>0</v>
      </c>
      <c r="G8" s="88">
        <f>SUM('Year 1'!Q10+'Year 2'!Q10+'Year 3'!Q10+'Year 4'!Q10+'Year 5'!Q10)</f>
        <v>0</v>
      </c>
      <c r="H8" s="88">
        <f>SUM('Year 1'!R10+'Year 2'!R10+'Year 3'!R10+'Year 4'!R10+'Year 5'!R10)</f>
        <v>0</v>
      </c>
    </row>
    <row r="9" spans="1:8" ht="12" customHeight="1">
      <c r="A9" s="103"/>
      <c r="B9" s="34">
        <f>SUM('Year 1'!B9)</f>
        <v>0</v>
      </c>
      <c r="C9" s="112"/>
      <c r="D9" s="7"/>
      <c r="E9" s="7"/>
      <c r="F9" s="88">
        <f>SUM('Year 1'!P11+'Year 2'!P11+'Year 3'!P11+'Year 4'!P11+'Year 5'!P11)</f>
        <v>0</v>
      </c>
      <c r="G9" s="88">
        <f>SUM('Year 1'!Q11+'Year 2'!Q11+'Year 3'!Q11+'Year 4'!Q11+'Year 5'!Q11)</f>
        <v>0</v>
      </c>
      <c r="H9" s="88">
        <f>SUM('Year 1'!R11+'Year 2'!R11+'Year 3'!R11+'Year 4'!R11+'Year 5'!R11)</f>
        <v>0</v>
      </c>
    </row>
    <row r="10" spans="1:8" ht="12" customHeight="1">
      <c r="A10" s="103"/>
      <c r="B10" s="34">
        <f>SUM('Year 1'!B10)</f>
        <v>0</v>
      </c>
      <c r="C10" s="112"/>
      <c r="D10" s="7"/>
      <c r="E10" s="7"/>
      <c r="F10" s="88">
        <f>SUM('Year 1'!P12+'Year 2'!P12+'Year 3'!P12+'Year 4'!P12+'Year 5'!P12)</f>
        <v>0</v>
      </c>
      <c r="G10" s="88">
        <f>SUM('Year 1'!Q12+'Year 2'!Q12+'Year 3'!Q12+'Year 4'!Q12+'Year 5'!Q12)</f>
        <v>0</v>
      </c>
      <c r="H10" s="88">
        <f>SUM('Year 1'!R12+'Year 2'!R12+'Year 3'!R12+'Year 4'!R12+'Year 5'!R12)</f>
        <v>0</v>
      </c>
    </row>
    <row r="11" spans="1:8" ht="12" customHeight="1">
      <c r="A11" s="103"/>
      <c r="B11" s="245" t="s">
        <v>177</v>
      </c>
      <c r="C11" s="112"/>
      <c r="D11" s="7"/>
      <c r="E11" s="7"/>
      <c r="F11" s="88">
        <f>SUM(F7:F10)</f>
        <v>0</v>
      </c>
      <c r="G11" s="88">
        <f>SUM(G7:G10)</f>
        <v>0</v>
      </c>
      <c r="H11" s="88">
        <f>SUM(H7:H10)</f>
        <v>0</v>
      </c>
    </row>
    <row r="12" spans="1:8" ht="12" customHeight="1">
      <c r="A12" s="103"/>
      <c r="B12" s="113"/>
      <c r="C12" s="113"/>
      <c r="D12" s="30"/>
      <c r="E12" s="30"/>
      <c r="F12" s="91"/>
      <c r="G12" s="88"/>
      <c r="H12" s="97"/>
    </row>
    <row r="13" spans="1:8" ht="12" customHeight="1">
      <c r="A13" s="103" t="s">
        <v>27</v>
      </c>
      <c r="B13" s="114" t="s">
        <v>28</v>
      </c>
      <c r="C13" s="114"/>
      <c r="D13" s="21"/>
      <c r="E13" s="21"/>
      <c r="F13" s="92"/>
      <c r="G13" s="88"/>
      <c r="H13" s="97"/>
    </row>
    <row r="14" spans="1:8" ht="12" customHeight="1">
      <c r="A14" s="103"/>
      <c r="B14" s="106" t="s">
        <v>182</v>
      </c>
      <c r="C14" s="112"/>
      <c r="D14" s="77"/>
      <c r="E14" s="77"/>
      <c r="F14" s="88">
        <f>SUM('Year 1'!P22+'Year 2'!P22+'Year 3'!P22-'Year 4'!P22-'Year 5'!P22)</f>
        <v>0</v>
      </c>
      <c r="G14" s="88">
        <f>SUM('Year 1'!Q22+'Year 2'!Q22+'Year 3'!Q22-'Year 4'!Q22-'Year 5'!Q22)</f>
        <v>0</v>
      </c>
      <c r="H14" s="88">
        <f>SUM('Year 1'!R22+'Year 2'!R22+'Year 3'!R22-'Year 4'!R22-'Year 5'!R22)</f>
        <v>0</v>
      </c>
    </row>
    <row r="15" spans="1:8" ht="12" customHeight="1">
      <c r="A15" s="103"/>
      <c r="B15" s="104"/>
      <c r="C15" s="104"/>
      <c r="D15" s="78"/>
      <c r="E15" s="78"/>
      <c r="F15" s="93"/>
      <c r="G15" s="88"/>
      <c r="H15" s="97"/>
    </row>
    <row r="16" spans="1:8" ht="12" customHeight="1">
      <c r="A16" s="103"/>
      <c r="B16" s="122" t="s">
        <v>122</v>
      </c>
      <c r="C16" s="115"/>
      <c r="D16" s="76"/>
      <c r="E16" s="76"/>
      <c r="F16" s="88">
        <f>SUM('Year 1'!P27+'Year 2'!P27+'Year 3'!P27-'Year 4'!P27-'Year 5'!P27)</f>
        <v>0</v>
      </c>
      <c r="G16" s="88">
        <f>SUM('Year 1'!Q27+'Year 2'!Q27+'Year 3'!Q27-'Year 4'!Q27-'Year 5'!Q27)</f>
        <v>0</v>
      </c>
      <c r="H16" s="88">
        <f>SUM('Year 1'!R27+'Year 2'!R27+'Year 3'!R27-'Year 4'!R27-'Year 5'!R27)</f>
        <v>0</v>
      </c>
    </row>
    <row r="17" spans="1:8" ht="12" customHeight="1">
      <c r="A17" s="103"/>
      <c r="B17" s="104"/>
      <c r="C17" s="104"/>
      <c r="D17" s="78"/>
      <c r="E17" s="78"/>
      <c r="F17" s="93"/>
      <c r="G17" s="88"/>
      <c r="H17" s="97"/>
    </row>
    <row r="18" spans="1:8" ht="12" customHeight="1">
      <c r="A18" s="103"/>
      <c r="B18" s="248" t="s">
        <v>29</v>
      </c>
      <c r="C18" s="115"/>
      <c r="D18" s="23"/>
      <c r="E18" s="23"/>
      <c r="F18" s="88">
        <f>SUM('Year 1'!P32+'Year 2'!P32+'Year 3'!P32-'Year 4'!P32-'Year 5'!P32)</f>
        <v>0</v>
      </c>
      <c r="G18" s="88">
        <f>SUM('Year 1'!Q32+'Year 2'!Q32+'Year 3'!Q32-'Year 4'!Q32-'Year 5'!Q32)</f>
        <v>0</v>
      </c>
      <c r="H18" s="88">
        <f>SUM('Year 1'!R32+'Year 2'!R32+'Year 3'!R32-'Year 4'!R32-'Year 5'!R32)</f>
        <v>0</v>
      </c>
    </row>
    <row r="19" spans="1:8" ht="12" customHeight="1">
      <c r="A19" s="103"/>
      <c r="B19" s="115"/>
      <c r="C19" s="115"/>
      <c r="D19" s="23"/>
      <c r="E19" s="23"/>
      <c r="F19" s="89"/>
      <c r="G19" s="95"/>
      <c r="H19" s="98"/>
    </row>
    <row r="20" spans="1:8" s="31" customFormat="1" ht="12" customHeight="1">
      <c r="A20" s="103"/>
      <c r="B20" s="139" t="s">
        <v>54</v>
      </c>
      <c r="C20" s="139"/>
      <c r="D20" s="59"/>
      <c r="E20" s="59"/>
      <c r="F20" s="135">
        <f>SUM(F11+F14+F16+F18)</f>
        <v>0</v>
      </c>
      <c r="G20" s="135">
        <f>SUM(G11+G14+G16+G18)</f>
        <v>0</v>
      </c>
      <c r="H20" s="135">
        <f>SUM(H11+H14+H16+H18)</f>
        <v>0</v>
      </c>
    </row>
    <row r="21" spans="1:8" ht="12" customHeight="1">
      <c r="A21" s="103"/>
      <c r="B21" s="114"/>
      <c r="C21" s="114"/>
      <c r="D21" s="116"/>
      <c r="E21" s="116"/>
      <c r="F21" s="105"/>
      <c r="G21" s="107"/>
      <c r="H21" s="106"/>
    </row>
    <row r="22" spans="1:8" ht="12" customHeight="1">
      <c r="A22" s="103" t="s">
        <v>31</v>
      </c>
      <c r="B22" s="114" t="s">
        <v>4</v>
      </c>
      <c r="C22" s="114"/>
      <c r="D22" s="114"/>
      <c r="E22" s="114"/>
      <c r="F22" s="229"/>
      <c r="G22" s="231"/>
      <c r="H22" s="247"/>
    </row>
    <row r="23" spans="1:9" ht="12" customHeight="1">
      <c r="A23" s="103"/>
      <c r="B23" s="106" t="s">
        <v>101</v>
      </c>
      <c r="C23" s="106"/>
      <c r="D23" s="75"/>
      <c r="E23" s="75"/>
      <c r="F23" s="228">
        <f>SUM('Year 1'!P37+'Year 2'!P37+'Year 3'!P37+'Year 4'!P37+'Year 5'!P37)</f>
        <v>0</v>
      </c>
      <c r="G23" s="228">
        <f>SUM('Year 1'!Q37+'Year 2'!Q37+'Year 3'!Q37+'Year 4'!Q37+'Year 5'!Q37)</f>
        <v>0</v>
      </c>
      <c r="H23" s="144">
        <f>SUM('Year 1'!R37+'Year 2'!R37+'Year 3'!R37+'Year 4'!R37+'Year 5'!R37)</f>
        <v>0</v>
      </c>
      <c r="I23" s="7"/>
    </row>
    <row r="24" spans="1:9" ht="12" customHeight="1">
      <c r="A24" s="103"/>
      <c r="B24" s="106" t="s">
        <v>180</v>
      </c>
      <c r="C24" s="106"/>
      <c r="D24" s="75"/>
      <c r="E24" s="75"/>
      <c r="F24" s="228">
        <f>SUM('Year 1'!P38+'Year 2'!P38+'Year 3'!P38+'Year 4'!P38+'Year 5'!P38)</f>
        <v>0</v>
      </c>
      <c r="G24" s="228">
        <f>SUM('Year 1'!Q38+'Year 2'!Q38+'Year 3'!Q38+'Year 4'!Q38+'Year 5'!Q38)</f>
        <v>0</v>
      </c>
      <c r="H24" s="88">
        <f>SUM('Year 1'!R38+'Year 2'!R38+'Year 3'!R38+'Year 4'!R38+'Year 5'!R38)</f>
        <v>0</v>
      </c>
      <c r="I24" s="7"/>
    </row>
    <row r="25" spans="1:9" ht="12" customHeight="1">
      <c r="A25" s="103"/>
      <c r="B25" s="106" t="s">
        <v>180</v>
      </c>
      <c r="C25" s="106"/>
      <c r="D25" s="75"/>
      <c r="E25" s="75"/>
      <c r="F25" s="228">
        <f>SUM('Year 1'!P39+'Year 2'!P39+'Year 3'!P39+'Year 4'!P39+'Year 5'!P39)</f>
        <v>0</v>
      </c>
      <c r="G25" s="228">
        <f>SUM('Year 1'!Q39+'Year 2'!Q39+'Year 3'!Q39+'Year 4'!Q39+'Year 5'!Q39)</f>
        <v>0</v>
      </c>
      <c r="H25" s="88">
        <f>SUM('Year 1'!R39+'Year 2'!R39+'Year 3'!R39+'Year 4'!R39+'Year 5'!R39)</f>
        <v>0</v>
      </c>
      <c r="I25" s="7"/>
    </row>
    <row r="26" spans="1:9" ht="12" customHeight="1">
      <c r="A26" s="103"/>
      <c r="B26" s="106" t="s">
        <v>120</v>
      </c>
      <c r="C26" s="106"/>
      <c r="D26" s="79"/>
      <c r="E26" s="79"/>
      <c r="F26" s="228">
        <f>SUM('Year 1'!P40+'Year 2'!P40+'Year 3'!P40+'Year 4'!P40+'Year 5'!P40)</f>
        <v>0</v>
      </c>
      <c r="G26" s="228">
        <f>SUM('Year 1'!Q40+'Year 2'!Q40+'Year 3'!Q40+'Year 4'!Q40+'Year 5'!Q40)</f>
        <v>0</v>
      </c>
      <c r="H26" s="88">
        <f>SUM('Year 1'!R40+'Year 2'!R40+'Year 3'!R40+'Year 4'!R40+'Year 5'!R40)</f>
        <v>0</v>
      </c>
      <c r="I26" s="7"/>
    </row>
    <row r="27" spans="1:9" ht="12" customHeight="1">
      <c r="A27" s="103"/>
      <c r="B27" s="106" t="s">
        <v>122</v>
      </c>
      <c r="C27" s="106"/>
      <c r="D27" s="79"/>
      <c r="E27" s="79"/>
      <c r="F27" s="228">
        <f>SUM('Year 1'!P41+'Year 2'!P41+'Year 3'!P41+'Year 4'!P41+'Year 5'!P41)</f>
        <v>0</v>
      </c>
      <c r="G27" s="228">
        <f>SUM('Year 1'!Q41+'Year 2'!Q41+'Year 3'!Q41+'Year 4'!Q41+'Year 5'!Q41)</f>
        <v>0</v>
      </c>
      <c r="H27" s="228">
        <f>SUM('Year 1'!R41+'Year 2'!R41+'Year 3'!R41+'Year 4'!R41+'Year 5'!R41)</f>
        <v>0</v>
      </c>
      <c r="I27" s="230"/>
    </row>
    <row r="28" spans="1:9" ht="12" customHeight="1">
      <c r="A28" s="103"/>
      <c r="B28" s="106" t="s">
        <v>29</v>
      </c>
      <c r="C28" s="106"/>
      <c r="D28" s="80"/>
      <c r="E28" s="80"/>
      <c r="F28" s="228">
        <f>SUM('Year 1'!P42+'Year 2'!P42+'Year 3'!P42+'Year 4'!P42+'Year 5'!P42)</f>
        <v>0</v>
      </c>
      <c r="G28" s="228">
        <f>SUM('Year 1'!Q42+'Year 2'!Q42+'Year 3'!Q42+'Year 4'!Q42+'Year 5'!Q42)</f>
        <v>0</v>
      </c>
      <c r="H28" s="228">
        <f>SUM('Year 1'!R42+'Year 2'!R42+'Year 3'!R42+'Year 4'!R42+'Year 5'!R42)</f>
        <v>0</v>
      </c>
      <c r="I28" s="230"/>
    </row>
    <row r="29" spans="1:9" s="31" customFormat="1" ht="12" customHeight="1">
      <c r="A29" s="103"/>
      <c r="B29" s="140" t="s">
        <v>55</v>
      </c>
      <c r="C29" s="140"/>
      <c r="D29" s="59"/>
      <c r="E29" s="59"/>
      <c r="F29" s="135">
        <f>SUM(F23:F28)</f>
        <v>0</v>
      </c>
      <c r="G29" s="135">
        <f>SUM(G23:G28)</f>
        <v>0</v>
      </c>
      <c r="H29" s="135">
        <f>SUM(H23:H28)</f>
        <v>0</v>
      </c>
      <c r="I29" s="82"/>
    </row>
    <row r="30" spans="1:8" s="38" customFormat="1" ht="12" customHeight="1">
      <c r="A30" s="117"/>
      <c r="B30" s="118"/>
      <c r="C30" s="118"/>
      <c r="D30" s="118"/>
      <c r="E30" s="118"/>
      <c r="F30" s="118"/>
      <c r="G30" s="118"/>
      <c r="H30" s="118"/>
    </row>
    <row r="31" spans="1:8" s="41" customFormat="1" ht="12" customHeight="1">
      <c r="A31" s="119"/>
      <c r="B31" s="120" t="s">
        <v>56</v>
      </c>
      <c r="C31" s="120"/>
      <c r="D31" s="59"/>
      <c r="E31" s="59"/>
      <c r="F31" s="135">
        <f>F20+F29</f>
        <v>0</v>
      </c>
      <c r="G31" s="135">
        <f>G20+G29</f>
        <v>0</v>
      </c>
      <c r="H31" s="135">
        <f>H20+H29</f>
        <v>0</v>
      </c>
    </row>
    <row r="32" spans="1:9" s="38" customFormat="1" ht="12" customHeight="1">
      <c r="A32" s="117"/>
      <c r="B32" s="118"/>
      <c r="C32" s="118"/>
      <c r="D32" s="118"/>
      <c r="E32" s="118"/>
      <c r="F32" s="118"/>
      <c r="G32" s="146"/>
      <c r="H32" s="118"/>
      <c r="I32" s="118"/>
    </row>
    <row r="33" spans="1:8" s="31" customFormat="1" ht="12" customHeight="1">
      <c r="A33" s="103" t="s">
        <v>36</v>
      </c>
      <c r="B33" s="114" t="s">
        <v>1</v>
      </c>
      <c r="C33" s="114"/>
      <c r="D33" s="45"/>
      <c r="E33" s="45"/>
      <c r="F33" s="224">
        <f>SUM('Year 1'!P47+'Year 2'!P47+'Year 3'!P47+'Year 4'!P47+'Year 5'!P47)</f>
        <v>0</v>
      </c>
      <c r="G33" s="224">
        <f>SUM('Year 1'!Q47+'Year 2'!Q47+'Year 3'!Q47+'Year 4'!Q47+'Year 5'!Q47)</f>
        <v>0</v>
      </c>
      <c r="H33" s="224">
        <f>SUM('Year 1'!R47+'Year 2'!R47+'Year 3'!R47+'Year 4'!R47+'Year 5'!R47)</f>
        <v>0</v>
      </c>
    </row>
    <row r="34" spans="1:9" s="31" customFormat="1" ht="12" customHeight="1">
      <c r="A34" s="103"/>
      <c r="B34" s="114"/>
      <c r="C34" s="114"/>
      <c r="D34" s="114"/>
      <c r="E34" s="114"/>
      <c r="F34" s="114"/>
      <c r="G34" s="109"/>
      <c r="H34" s="114"/>
      <c r="I34" s="114"/>
    </row>
    <row r="35" spans="1:8" s="47" customFormat="1" ht="12" customHeight="1">
      <c r="A35" s="103" t="s">
        <v>37</v>
      </c>
      <c r="B35" s="121" t="s">
        <v>0</v>
      </c>
      <c r="C35" s="121"/>
      <c r="D35" s="45"/>
      <c r="E35" s="45"/>
      <c r="F35" s="224">
        <f>SUM('Year 1'!P49+'Year 2'!P49+'Year 3'!P49+'Year 4'!P49+'Year 5'!P49)</f>
        <v>0</v>
      </c>
      <c r="G35" s="224">
        <f>SUM('Year 1'!Q49+'Year 2'!Q49+'Year 3'!Q49+'Year 4'!Q49+'Year 5'!Q49)</f>
        <v>0</v>
      </c>
      <c r="H35" s="224">
        <f>SUM('Year 1'!R49+'Year 2'!R49+'Year 3'!R49+'Year 4'!R49+'Year 5'!R49)</f>
        <v>0</v>
      </c>
    </row>
    <row r="36" spans="1:9" s="47" customFormat="1" ht="12" customHeight="1">
      <c r="A36" s="103"/>
      <c r="B36" s="122"/>
      <c r="C36" s="122"/>
      <c r="D36" s="121"/>
      <c r="E36" s="121"/>
      <c r="F36" s="121"/>
      <c r="G36" s="108"/>
      <c r="H36" s="145"/>
      <c r="I36" s="145"/>
    </row>
    <row r="37" spans="1:9" s="47" customFormat="1" ht="12" customHeight="1">
      <c r="A37" s="103" t="s">
        <v>38</v>
      </c>
      <c r="B37" s="121" t="s">
        <v>125</v>
      </c>
      <c r="C37" s="122"/>
      <c r="D37" s="121"/>
      <c r="E37" s="121"/>
      <c r="F37" s="224">
        <f>SUM('Year 1'!P51+'Year 2'!P51+'Year 3'!P51+'Year 4'!P51+'Year 5'!P51)</f>
        <v>0</v>
      </c>
      <c r="G37" s="224">
        <f>SUM('Year 1'!Q51+'Year 2'!Q51+'Year 3'!Q51+'Year 4'!Q51+'Year 5'!Q51)</f>
        <v>0</v>
      </c>
      <c r="H37" s="224">
        <f>SUM('Year 1'!R51+'Year 2'!R51+'Year 3'!R51+'Year 4'!R51+'Year 5'!R51)</f>
        <v>0</v>
      </c>
      <c r="I37" s="145"/>
    </row>
    <row r="38" spans="1:9" s="47" customFormat="1" ht="12" customHeight="1">
      <c r="A38" s="103"/>
      <c r="B38" s="122"/>
      <c r="C38" s="122"/>
      <c r="D38" s="121"/>
      <c r="E38" s="121"/>
      <c r="F38" s="121"/>
      <c r="G38" s="108"/>
      <c r="H38" s="145"/>
      <c r="I38" s="145"/>
    </row>
    <row r="39" spans="1:8" s="31" customFormat="1" ht="12" customHeight="1">
      <c r="A39" s="103" t="s">
        <v>126</v>
      </c>
      <c r="B39" s="114" t="s">
        <v>86</v>
      </c>
      <c r="C39" s="114"/>
      <c r="D39" s="45"/>
      <c r="E39" s="45"/>
      <c r="F39" s="224">
        <f>SUM('Year 1'!P53+'Year 2'!P53+'Year 3'!P53+'Year 4'!P53+'Year 5'!P53)</f>
        <v>0</v>
      </c>
      <c r="G39" s="224">
        <f>SUM('Year 1'!Q53+'Year 2'!Q53+'Year 3'!Q53+'Year 4'!Q53+'Year 5'!Q53)</f>
        <v>0</v>
      </c>
      <c r="H39" s="224">
        <f>SUM('Year 1'!R53+'Year 2'!R53+'Year 3'!R53+'Year 4'!R53+'Year 5'!R53)</f>
        <v>0</v>
      </c>
    </row>
    <row r="40" spans="1:9" s="38" customFormat="1" ht="12" customHeight="1">
      <c r="A40" s="117"/>
      <c r="B40" s="118"/>
      <c r="C40" s="118"/>
      <c r="D40" s="118"/>
      <c r="E40" s="118"/>
      <c r="F40" s="118"/>
      <c r="G40" s="146"/>
      <c r="H40" s="118"/>
      <c r="I40" s="118"/>
    </row>
    <row r="41" spans="1:9" s="31" customFormat="1" ht="12" customHeight="1">
      <c r="A41" s="103" t="s">
        <v>127</v>
      </c>
      <c r="B41" s="123" t="s">
        <v>39</v>
      </c>
      <c r="C41" s="123"/>
      <c r="D41" s="147" t="s">
        <v>2</v>
      </c>
      <c r="E41" s="147"/>
      <c r="F41" s="225"/>
      <c r="G41" s="226"/>
      <c r="H41" s="114"/>
      <c r="I41" s="114"/>
    </row>
    <row r="42" spans="1:8" ht="12" customHeight="1">
      <c r="A42" s="124"/>
      <c r="B42" s="179" t="s">
        <v>40</v>
      </c>
      <c r="C42" s="106"/>
      <c r="D42" s="16"/>
      <c r="E42" s="16"/>
      <c r="F42" s="224">
        <f>SUM('Year 1'!P56+'Year 2'!P56+'Year 3'!P56+'Year 4'!P56+'Year 5'!P56)</f>
        <v>0</v>
      </c>
      <c r="G42" s="224">
        <f>SUM('Year 1'!Q56+'Year 2'!Q56+'Year 3'!Q56+'Year 4'!Q56+'Year 5'!Q56)</f>
        <v>0</v>
      </c>
      <c r="H42" s="224">
        <f>SUM('Year 1'!R56+'Year 2'!R56+'Year 3'!R56+'Year 4'!R56+'Year 5'!R56)</f>
        <v>0</v>
      </c>
    </row>
    <row r="43" spans="1:8" ht="12" customHeight="1">
      <c r="A43" s="124" t="s">
        <v>57</v>
      </c>
      <c r="B43" s="31" t="s">
        <v>140</v>
      </c>
      <c r="C43" s="106"/>
      <c r="D43" s="16"/>
      <c r="E43" s="16"/>
      <c r="F43" s="224">
        <f>SUM('Year 1'!P57+'Year 2'!P57+'Year 3'!P57+'Year 4'!P57+'Year 5'!P57)</f>
        <v>0</v>
      </c>
      <c r="G43" s="224">
        <f>SUM('Year 1'!Q57+'Year 2'!Q57+'Year 3'!Q57+'Year 4'!Q57+'Year 5'!Q57)</f>
        <v>0</v>
      </c>
      <c r="H43" s="224">
        <f>SUM('Year 1'!R57+'Year 2'!R57+'Year 3'!R57+'Year 4'!R57+'Year 5'!R57)</f>
        <v>0</v>
      </c>
    </row>
    <row r="44" spans="1:8" ht="12" customHeight="1">
      <c r="A44" s="124"/>
      <c r="B44" s="282" t="s">
        <v>148</v>
      </c>
      <c r="C44" s="122"/>
      <c r="D44" s="16"/>
      <c r="E44" s="16"/>
      <c r="F44" s="224">
        <f>SUM('Year 1'!P58+'Year 2'!P58+'Year 3'!P58+'Year 4'!P58+'Year 5'!P58)</f>
        <v>0</v>
      </c>
      <c r="G44" s="224">
        <f>SUM('Year 1'!Q58+'Year 2'!Q58+'Year 3'!Q58+'Year 4'!Q58+'Year 5'!Q58)</f>
        <v>0</v>
      </c>
      <c r="H44" s="224">
        <f>SUM('Year 1'!R58+'Year 2'!R58+'Year 3'!R58+'Year 4'!R58+'Year 5'!R58)</f>
        <v>0</v>
      </c>
    </row>
    <row r="45" spans="1:8" ht="12" customHeight="1">
      <c r="A45" s="124"/>
      <c r="B45" s="16" t="s">
        <v>129</v>
      </c>
      <c r="C45" s="106"/>
      <c r="D45" s="16"/>
      <c r="E45" s="16"/>
      <c r="F45" s="224">
        <f>SUM('Year 1'!P59+'Year 2'!P59+'Year 3'!P59+'Year 4'!P59+'Year 5'!P59)</f>
        <v>0</v>
      </c>
      <c r="G45" s="224">
        <f>SUM('Year 1'!Q59+'Year 2'!Q59+'Year 3'!Q59+'Year 4'!Q59+'Year 5'!Q59)</f>
        <v>0</v>
      </c>
      <c r="H45" s="224">
        <f>SUM('Year 1'!R59+'Year 2'!R59+'Year 3'!R59+'Year 4'!R59+'Year 5'!R59)</f>
        <v>0</v>
      </c>
    </row>
    <row r="46" spans="1:8" s="38" customFormat="1" ht="12" customHeight="1">
      <c r="A46" s="117"/>
      <c r="B46" s="16" t="s">
        <v>129</v>
      </c>
      <c r="C46" s="117"/>
      <c r="D46" s="37"/>
      <c r="E46" s="37"/>
      <c r="F46" s="224">
        <f>SUM('Year 1'!P60+'Year 2'!P60+'Year 3'!P60+'Year 4'!P60+'Year 5'!P60)</f>
        <v>0</v>
      </c>
      <c r="G46" s="224">
        <f>'Year 1'!R59+'Year 2'!O59+'Year 3'!N60+'ODOT Work Sheet Total'!L62+'Year 5'!N57</f>
        <v>0</v>
      </c>
      <c r="H46" s="250">
        <f>'Year 1'!T59+'Year 2'!Q59+'Year 3'!O60+'ODOT Work Sheet Total'!N62+'Year 5'!P57</f>
        <v>0</v>
      </c>
    </row>
    <row r="47" spans="1:8" s="38" customFormat="1" ht="12" customHeight="1">
      <c r="A47" s="117"/>
      <c r="B47" s="16" t="s">
        <v>129</v>
      </c>
      <c r="C47" s="117"/>
      <c r="D47" s="37"/>
      <c r="E47" s="37"/>
      <c r="F47" s="224">
        <f>SUM('Year 1'!P61+'Year 2'!P61+'Year 3'!P61+'Year 4'!P61+'Year 5'!P61)</f>
        <v>0</v>
      </c>
      <c r="G47" s="224">
        <f>'Year 1'!R60+'Year 2'!O60+'Year 3'!N61+'ODOT Work Sheet Total'!L63+'Year 5'!N58</f>
        <v>0</v>
      </c>
      <c r="H47" s="250">
        <f>'Year 1'!T60+'Year 2'!Q60+'Year 3'!O61+'ODOT Work Sheet Total'!N63+'Year 5'!P58</f>
        <v>0</v>
      </c>
    </row>
    <row r="48" spans="1:8" s="41" customFormat="1" ht="12" customHeight="1">
      <c r="A48" s="119"/>
      <c r="B48" s="141" t="s">
        <v>41</v>
      </c>
      <c r="C48" s="141"/>
      <c r="D48" s="54"/>
      <c r="E48" s="54"/>
      <c r="F48" s="135">
        <f>SUM(F42:F47)</f>
        <v>0</v>
      </c>
      <c r="G48" s="135">
        <f>SUM(G42:G47)</f>
        <v>0</v>
      </c>
      <c r="H48" s="135">
        <f>SUM(H42:H47)</f>
        <v>0</v>
      </c>
    </row>
    <row r="49" spans="1:8" ht="12" customHeight="1">
      <c r="A49" s="103"/>
      <c r="B49" s="125"/>
      <c r="C49" s="125"/>
      <c r="D49" s="131"/>
      <c r="E49" s="131"/>
      <c r="F49" s="131"/>
      <c r="G49" s="107"/>
      <c r="H49" s="106"/>
    </row>
    <row r="50" spans="1:8" s="126" customFormat="1" ht="12" customHeight="1">
      <c r="A50" s="129" t="s">
        <v>42</v>
      </c>
      <c r="B50" s="130" t="s">
        <v>43</v>
      </c>
      <c r="C50" s="130"/>
      <c r="F50" s="128">
        <f>F48+F39+F37+F35+F33+F31</f>
        <v>0</v>
      </c>
      <c r="G50" s="128">
        <f>G48+G39+G35+G33+G31</f>
        <v>0</v>
      </c>
      <c r="H50" s="128">
        <f>SUM(H48+H35+H33+H31)</f>
        <v>0</v>
      </c>
    </row>
    <row r="51" spans="1:8" ht="12" customHeight="1">
      <c r="A51" s="103"/>
      <c r="B51" s="106"/>
      <c r="C51" s="106"/>
      <c r="D51" s="131"/>
      <c r="E51" s="131"/>
      <c r="F51" s="131"/>
      <c r="G51" s="107"/>
      <c r="H51" s="106"/>
    </row>
    <row r="52" spans="1:8" s="126" customFormat="1" ht="12" customHeight="1">
      <c r="A52" s="129" t="s">
        <v>44</v>
      </c>
      <c r="B52" s="130" t="s">
        <v>45</v>
      </c>
      <c r="C52" s="130"/>
      <c r="D52" s="148"/>
      <c r="E52" s="148"/>
      <c r="F52" s="128">
        <f>SUM('Year 1'!P66+'Year 2'!P66+'Year 3'!P66+'Year 4'!P66+'Year 5'!P66)</f>
        <v>0</v>
      </c>
      <c r="G52" s="128">
        <f>SUM('Year 1'!Q66+'Year 2'!Q66+'Year 3'!Q66+'Year 4'!Q66+'Year 5'!Q66)</f>
        <v>0</v>
      </c>
      <c r="H52" s="128">
        <f>SUM('Year 1'!R66+'Year 2'!R66+'Year 3'!R66+'Year 4'!R66+'Year 5'!R66)</f>
        <v>0</v>
      </c>
    </row>
    <row r="53" spans="1:8" s="126" customFormat="1" ht="12" customHeight="1">
      <c r="A53" s="129"/>
      <c r="B53" s="130"/>
      <c r="C53" s="130"/>
      <c r="D53" s="148"/>
      <c r="E53" s="148"/>
      <c r="F53" s="227"/>
      <c r="G53" s="227"/>
      <c r="H53" s="227"/>
    </row>
    <row r="54" spans="1:9" ht="12" customHeight="1">
      <c r="A54" s="103"/>
      <c r="B54" s="106"/>
      <c r="C54" s="106"/>
      <c r="D54" s="131"/>
      <c r="E54" s="143"/>
      <c r="F54" s="143"/>
      <c r="G54" s="132"/>
      <c r="H54" s="132"/>
      <c r="I54" s="106"/>
    </row>
    <row r="55" spans="1:8" ht="12" customHeight="1">
      <c r="A55" s="103" t="s">
        <v>46</v>
      </c>
      <c r="B55" s="123" t="s">
        <v>47</v>
      </c>
      <c r="C55" s="123"/>
      <c r="D55" s="31" t="s">
        <v>2</v>
      </c>
      <c r="E55" s="31"/>
      <c r="F55" s="102">
        <f>F52+F50</f>
        <v>0</v>
      </c>
      <c r="G55" s="102">
        <f>G52+G50</f>
        <v>0</v>
      </c>
      <c r="H55" s="102">
        <f>H52+H50</f>
        <v>0</v>
      </c>
    </row>
    <row r="57" spans="8:9" ht="12" customHeight="1">
      <c r="H57" s="254"/>
      <c r="I57" s="232"/>
    </row>
    <row r="58" spans="2:8" ht="12" customHeight="1">
      <c r="B58" s="31"/>
      <c r="C58" s="31"/>
      <c r="D58" s="31"/>
      <c r="E58" s="31"/>
      <c r="F58" s="31"/>
      <c r="H58" s="255"/>
    </row>
    <row r="59" spans="4:8" ht="12" customHeight="1">
      <c r="D59" s="16"/>
      <c r="E59" s="16"/>
      <c r="F59" s="16"/>
      <c r="H59" s="82"/>
    </row>
    <row r="60" ht="12" customHeight="1">
      <c r="B60" s="16" t="s">
        <v>2</v>
      </c>
    </row>
  </sheetData>
  <sheetProtection/>
  <printOptions/>
  <pageMargins left="1.14" right="0.75" top="1" bottom="1" header="0.5" footer="0.5"/>
  <pageSetup fitToHeight="1" fitToWidth="1" horizontalDpi="600" verticalDpi="600" orientation="landscape" scale="66" r:id="rId1"/>
  <headerFooter alignWithMargins="0">
    <oddHeader>&amp;C&amp;"Times New Roman,Bold"OHIO DEPARTMENT OF TRANSPORTATION
&amp;A</oddHeader>
  </headerFooter>
</worksheet>
</file>

<file path=xl/worksheets/sheet9.xml><?xml version="1.0" encoding="utf-8"?>
<worksheet xmlns="http://schemas.openxmlformats.org/spreadsheetml/2006/main" xmlns:r="http://schemas.openxmlformats.org/officeDocument/2006/relationships">
  <dimension ref="B1:Q38"/>
  <sheetViews>
    <sheetView zoomScalePageLayoutView="0" workbookViewId="0" topLeftCell="A1">
      <selection activeCell="E9" sqref="E9"/>
    </sheetView>
  </sheetViews>
  <sheetFormatPr defaultColWidth="9.33203125" defaultRowHeight="12.75"/>
  <cols>
    <col min="1" max="1" width="3.33203125" style="0" customWidth="1"/>
    <col min="2" max="2" width="36.33203125" style="0" customWidth="1"/>
    <col min="3" max="4" width="3.83203125" style="0" customWidth="1"/>
    <col min="5" max="5" width="10.83203125" style="1" customWidth="1"/>
    <col min="6" max="6" width="2.16015625" style="1" customWidth="1"/>
    <col min="7" max="7" width="10.83203125" style="1" customWidth="1"/>
    <col min="8" max="8" width="1.83203125" style="0" customWidth="1"/>
    <col min="9" max="9" width="10.83203125" style="1" customWidth="1"/>
    <col min="10" max="10" width="1.83203125" style="0" customWidth="1"/>
    <col min="11" max="11" width="10.83203125" style="1" customWidth="1"/>
    <col min="12" max="12" width="1.83203125" style="0" customWidth="1"/>
    <col min="13" max="13" width="10.83203125" style="1" customWidth="1"/>
    <col min="14" max="14" width="1.83203125" style="0" customWidth="1"/>
    <col min="15" max="15" width="10.83203125" style="1" customWidth="1"/>
  </cols>
  <sheetData>
    <row r="1" spans="2:7" ht="12.75">
      <c r="B1" t="s">
        <v>58</v>
      </c>
      <c r="E1" s="2">
        <v>36708</v>
      </c>
      <c r="F1" s="1" t="s">
        <v>51</v>
      </c>
      <c r="G1" s="2">
        <v>37072</v>
      </c>
    </row>
    <row r="3" spans="5:15" ht="12.75">
      <c r="E3" s="1" t="s">
        <v>60</v>
      </c>
      <c r="F3"/>
      <c r="G3" s="1" t="s">
        <v>83</v>
      </c>
      <c r="I3" s="1" t="s">
        <v>84</v>
      </c>
      <c r="K3" s="1" t="s">
        <v>85</v>
      </c>
      <c r="M3" s="1" t="s">
        <v>89</v>
      </c>
      <c r="O3" s="1" t="s">
        <v>90</v>
      </c>
    </row>
    <row r="4" spans="2:15" ht="12.75">
      <c r="B4" s="5" t="s">
        <v>61</v>
      </c>
      <c r="E4" s="1" t="s">
        <v>63</v>
      </c>
      <c r="F4"/>
      <c r="G4" s="1" t="s">
        <v>80</v>
      </c>
      <c r="I4" s="1" t="s">
        <v>81</v>
      </c>
      <c r="K4" s="1" t="s">
        <v>82</v>
      </c>
      <c r="M4" s="1" t="s">
        <v>88</v>
      </c>
      <c r="O4" s="1" t="s">
        <v>91</v>
      </c>
    </row>
    <row r="5" spans="2:17" ht="12.75">
      <c r="B5" t="s">
        <v>8</v>
      </c>
      <c r="E5" s="3">
        <v>0.291</v>
      </c>
      <c r="G5" s="3">
        <v>0.309</v>
      </c>
      <c r="H5" s="1"/>
      <c r="I5" s="3">
        <v>0.314</v>
      </c>
      <c r="K5" s="3">
        <v>0.319</v>
      </c>
      <c r="M5" s="3">
        <v>0.323</v>
      </c>
      <c r="O5" s="3">
        <v>0.327</v>
      </c>
      <c r="Q5" s="3"/>
    </row>
    <row r="6" spans="2:17" ht="12.75">
      <c r="B6" t="s">
        <v>64</v>
      </c>
      <c r="E6" s="3">
        <v>0.3</v>
      </c>
      <c r="G6" s="3">
        <v>0.332</v>
      </c>
      <c r="H6" s="1"/>
      <c r="I6" s="3">
        <v>0.337</v>
      </c>
      <c r="K6" s="3">
        <v>0.342</v>
      </c>
      <c r="M6" s="3">
        <v>0.346</v>
      </c>
      <c r="O6" s="3">
        <v>0.35</v>
      </c>
      <c r="Q6" s="3"/>
    </row>
    <row r="7" spans="2:17" ht="12.75">
      <c r="B7" t="s">
        <v>65</v>
      </c>
      <c r="E7" s="3">
        <v>0.353</v>
      </c>
      <c r="G7" s="3">
        <v>0.357</v>
      </c>
      <c r="H7" s="1"/>
      <c r="I7" s="3">
        <v>0.362</v>
      </c>
      <c r="K7" s="3">
        <v>0.367</v>
      </c>
      <c r="M7" s="3">
        <v>0.00371</v>
      </c>
      <c r="O7" s="3">
        <v>0.375</v>
      </c>
      <c r="Q7" s="3"/>
    </row>
    <row r="8" spans="2:17" ht="12.75">
      <c r="B8" t="s">
        <v>66</v>
      </c>
      <c r="E8" s="3">
        <v>0.04</v>
      </c>
      <c r="G8" s="3">
        <v>0.065</v>
      </c>
      <c r="H8" s="1"/>
      <c r="I8" s="3">
        <v>0.065</v>
      </c>
      <c r="K8" s="3">
        <v>0.065</v>
      </c>
      <c r="M8" s="3">
        <v>0.065</v>
      </c>
      <c r="O8" s="3">
        <v>0.065</v>
      </c>
      <c r="Q8" s="3"/>
    </row>
    <row r="10" ht="12.75">
      <c r="B10" s="5" t="s">
        <v>67</v>
      </c>
    </row>
    <row r="11" spans="2:15" ht="12.75">
      <c r="B11" t="s">
        <v>68</v>
      </c>
      <c r="E11" s="3">
        <v>0.35</v>
      </c>
      <c r="G11" s="3">
        <v>0.35</v>
      </c>
      <c r="H11" s="1"/>
      <c r="I11" s="3">
        <v>0.35</v>
      </c>
      <c r="K11" s="3">
        <v>0.35</v>
      </c>
      <c r="M11" s="3">
        <v>0.35</v>
      </c>
      <c r="O11" s="3">
        <v>0.35</v>
      </c>
    </row>
    <row r="12" spans="2:15" ht="12.75">
      <c r="B12" t="s">
        <v>69</v>
      </c>
      <c r="E12" s="3">
        <v>0.35</v>
      </c>
      <c r="G12" s="3">
        <v>0.35</v>
      </c>
      <c r="H12" s="1"/>
      <c r="I12" s="3">
        <v>0.35</v>
      </c>
      <c r="K12" s="3">
        <v>0.35</v>
      </c>
      <c r="M12" s="3">
        <v>0.35</v>
      </c>
      <c r="O12" s="3">
        <v>0.35</v>
      </c>
    </row>
    <row r="13" spans="2:15" ht="12.75">
      <c r="B13" t="s">
        <v>70</v>
      </c>
      <c r="E13" s="3">
        <v>0.35</v>
      </c>
      <c r="G13" s="3">
        <v>0.35</v>
      </c>
      <c r="H13" s="1"/>
      <c r="I13" s="3">
        <v>0.35</v>
      </c>
      <c r="K13" s="3">
        <v>0.35</v>
      </c>
      <c r="M13" s="3">
        <v>0.35</v>
      </c>
      <c r="O13" s="3">
        <v>0.35</v>
      </c>
    </row>
    <row r="15" ht="12.75">
      <c r="B15" s="5" t="s">
        <v>71</v>
      </c>
    </row>
    <row r="16" spans="2:15" ht="12.75">
      <c r="B16" t="s">
        <v>68</v>
      </c>
      <c r="E16" s="3">
        <v>0.26</v>
      </c>
      <c r="G16" s="3">
        <v>0.26</v>
      </c>
      <c r="I16" s="3">
        <v>0.26</v>
      </c>
      <c r="K16" s="3">
        <v>0.26</v>
      </c>
      <c r="M16" s="3">
        <v>0.27</v>
      </c>
      <c r="O16" s="3">
        <v>0.28</v>
      </c>
    </row>
    <row r="17" spans="2:15" ht="12.75">
      <c r="B17" t="s">
        <v>69</v>
      </c>
      <c r="E17" s="3">
        <v>0.26</v>
      </c>
      <c r="G17" s="3">
        <v>0.26</v>
      </c>
      <c r="I17" s="3">
        <v>0.26</v>
      </c>
      <c r="K17" s="3">
        <v>0.26</v>
      </c>
      <c r="M17" s="3">
        <v>0.27</v>
      </c>
      <c r="O17" s="3">
        <v>0.28</v>
      </c>
    </row>
    <row r="18" spans="2:15" ht="12.75">
      <c r="B18" t="s">
        <v>70</v>
      </c>
      <c r="E18" s="3">
        <v>0.26</v>
      </c>
      <c r="G18" s="3">
        <v>0.26</v>
      </c>
      <c r="I18" s="3">
        <v>0.26</v>
      </c>
      <c r="K18" s="3">
        <v>0.26</v>
      </c>
      <c r="M18" s="3">
        <v>0.27</v>
      </c>
      <c r="O18" s="3">
        <v>0.28</v>
      </c>
    </row>
    <row r="22" ht="12.75">
      <c r="B22" s="5" t="s">
        <v>72</v>
      </c>
    </row>
    <row r="23" spans="3:4" ht="12.75">
      <c r="C23" t="s">
        <v>2</v>
      </c>
      <c r="D23" t="s">
        <v>2</v>
      </c>
    </row>
    <row r="24" spans="2:15" ht="12.75">
      <c r="B24" t="s">
        <v>61</v>
      </c>
      <c r="C24" t="s">
        <v>73</v>
      </c>
      <c r="E24" s="1" t="s">
        <v>74</v>
      </c>
      <c r="G24" s="1" t="s">
        <v>75</v>
      </c>
      <c r="I24" s="1" t="s">
        <v>76</v>
      </c>
      <c r="K24" s="1" t="s">
        <v>77</v>
      </c>
      <c r="M24" s="4" t="s">
        <v>78</v>
      </c>
      <c r="O24" s="4" t="s">
        <v>79</v>
      </c>
    </row>
    <row r="25" spans="2:15" ht="12.75">
      <c r="B25" t="s">
        <v>8</v>
      </c>
      <c r="C25" t="e">
        <f>IF(MONTH(#REF!)&lt;MONTH($E$1),ABS((MONTH(#REF!)-MONTH($E$1))),12-(MONTH(#REF!)-MONTH($E$1)))</f>
        <v>#REF!</v>
      </c>
      <c r="D25" t="e">
        <f>12-C25</f>
        <v>#REF!</v>
      </c>
      <c r="E25" s="3" t="e">
        <f>((E5*$C$26)+(G5*$D$26))/12</f>
        <v>#REF!</v>
      </c>
      <c r="G25" s="3" t="e">
        <f>((G5*$C$26)+(I5*$D$26))/12</f>
        <v>#REF!</v>
      </c>
      <c r="I25" s="3" t="e">
        <f>((I5*$C$26)+(K5*$D$26))/12</f>
        <v>#REF!</v>
      </c>
      <c r="K25" s="3" t="e">
        <f>((K5*$C$26)+(M5*$D$26))/12</f>
        <v>#REF!</v>
      </c>
      <c r="M25" s="3" t="e">
        <f aca="true" t="shared" si="0" ref="M25:O28">((M5*$C$26)+(Q5*$D$26))/12</f>
        <v>#REF!</v>
      </c>
      <c r="O25" s="3" t="e">
        <f t="shared" si="0"/>
        <v>#REF!</v>
      </c>
    </row>
    <row r="26" spans="2:15" ht="12.75">
      <c r="B26" t="s">
        <v>64</v>
      </c>
      <c r="C26" t="e">
        <f>++$C$25</f>
        <v>#REF!</v>
      </c>
      <c r="D26" t="e">
        <f>12-C26</f>
        <v>#REF!</v>
      </c>
      <c r="E26" s="3" t="e">
        <f>((E6*$C$26)+(G6*$D$26))/12</f>
        <v>#REF!</v>
      </c>
      <c r="G26" s="3" t="e">
        <f>((G6*$C$26)+(I6*$D$26))/12</f>
        <v>#REF!</v>
      </c>
      <c r="I26" s="3" t="e">
        <f>((I6*$C$26)+(K6*$D$26))/12</f>
        <v>#REF!</v>
      </c>
      <c r="K26" s="3" t="e">
        <f>((K6*$C$26)+(M6*$D$26))/12</f>
        <v>#REF!</v>
      </c>
      <c r="M26" s="3" t="e">
        <f t="shared" si="0"/>
        <v>#REF!</v>
      </c>
      <c r="O26" s="3" t="e">
        <f t="shared" si="0"/>
        <v>#REF!</v>
      </c>
    </row>
    <row r="27" spans="2:15" ht="12.75">
      <c r="B27" t="s">
        <v>65</v>
      </c>
      <c r="C27" t="e">
        <f>++$C$25</f>
        <v>#REF!</v>
      </c>
      <c r="D27" t="e">
        <f>12-C27</f>
        <v>#REF!</v>
      </c>
      <c r="E27" s="3" t="e">
        <f>((E7*$C$26)+(G7*$D$26))/12</f>
        <v>#REF!</v>
      </c>
      <c r="G27" s="3" t="e">
        <f>((G7*$C$26)+(I7*$D$26))/12</f>
        <v>#REF!</v>
      </c>
      <c r="I27" s="3" t="e">
        <f>((I7*$C$26)+(K7*$D$26))/12</f>
        <v>#REF!</v>
      </c>
      <c r="K27" s="3" t="e">
        <f>((K7*$C$26)+(M7*$D$26))/12</f>
        <v>#REF!</v>
      </c>
      <c r="M27" s="3">
        <v>0.371</v>
      </c>
      <c r="O27" s="3" t="e">
        <f t="shared" si="0"/>
        <v>#REF!</v>
      </c>
    </row>
    <row r="28" spans="2:15" ht="12.75">
      <c r="B28" t="s">
        <v>66</v>
      </c>
      <c r="C28" t="e">
        <f>++$C$25</f>
        <v>#REF!</v>
      </c>
      <c r="D28" t="e">
        <f>12-C28</f>
        <v>#REF!</v>
      </c>
      <c r="E28" s="3" t="e">
        <f>((E8*$C$26)+(G8*$D$26))/12</f>
        <v>#REF!</v>
      </c>
      <c r="G28" s="3" t="e">
        <f>((G8*$C$26)+(I8*$D$26))/12</f>
        <v>#REF!</v>
      </c>
      <c r="I28" s="3" t="e">
        <f>((I8*$C$26)+(K8*$D$26))/12</f>
        <v>#REF!</v>
      </c>
      <c r="K28" s="3" t="e">
        <f>((K8*$C$26)+(M8*$D$26))/12</f>
        <v>#REF!</v>
      </c>
      <c r="M28" s="3" t="e">
        <f t="shared" si="0"/>
        <v>#REF!</v>
      </c>
      <c r="O28" s="3" t="e">
        <f t="shared" si="0"/>
        <v>#REF!</v>
      </c>
    </row>
    <row r="29" spans="11:15" ht="12.75">
      <c r="K29" s="1" t="s">
        <v>2</v>
      </c>
      <c r="M29" s="1" t="s">
        <v>2</v>
      </c>
      <c r="O29" s="1" t="s">
        <v>2</v>
      </c>
    </row>
    <row r="30" spans="2:15" ht="12.75">
      <c r="B30" s="5" t="s">
        <v>67</v>
      </c>
      <c r="K30" s="1" t="s">
        <v>2</v>
      </c>
      <c r="M30" s="1" t="s">
        <v>2</v>
      </c>
      <c r="O30" s="1" t="s">
        <v>2</v>
      </c>
    </row>
    <row r="31" spans="2:15" ht="12.75">
      <c r="B31" t="s">
        <v>68</v>
      </c>
      <c r="C31" t="e">
        <f>+$C$25</f>
        <v>#REF!</v>
      </c>
      <c r="D31" t="e">
        <f>12-C31</f>
        <v>#REF!</v>
      </c>
      <c r="E31" s="3" t="e">
        <f>((E11*$C$26)+(G11*$D$26))/12</f>
        <v>#REF!</v>
      </c>
      <c r="G31" s="3" t="e">
        <f>((G11*$C$26)+(I11*$D$26))/12</f>
        <v>#REF!</v>
      </c>
      <c r="I31" s="3" t="e">
        <f>((I11*$C$26)+(K11*$D$26))/12</f>
        <v>#REF!</v>
      </c>
      <c r="K31" s="3" t="e">
        <f>((K11*$C$26)+(M11*$D$26))/12</f>
        <v>#REF!</v>
      </c>
      <c r="M31" s="3" t="e">
        <f>((M11*$C$26)+(O11*$D$26))/12</f>
        <v>#REF!</v>
      </c>
      <c r="O31" s="3" t="e">
        <f>((O11*$C$26)+(Q11*$D$26))/12</f>
        <v>#REF!</v>
      </c>
    </row>
    <row r="32" spans="2:15" ht="12.75">
      <c r="B32" t="s">
        <v>69</v>
      </c>
      <c r="C32" t="e">
        <f>+$C$25</f>
        <v>#REF!</v>
      </c>
      <c r="D32" t="e">
        <f>12-C32</f>
        <v>#REF!</v>
      </c>
      <c r="E32" s="3" t="e">
        <f>((E12*$C$26)+(G12*$D$26))/12</f>
        <v>#REF!</v>
      </c>
      <c r="G32" s="3" t="e">
        <f>((G12*$C$26)+(I12*$D$26))/12</f>
        <v>#REF!</v>
      </c>
      <c r="I32" s="3" t="e">
        <f>((I12*$C$26)+(K12*$D$26))/12</f>
        <v>#REF!</v>
      </c>
      <c r="K32" s="3" t="e">
        <f>((K12*$C$26)+(M12*$D$26))/12</f>
        <v>#REF!</v>
      </c>
      <c r="M32" s="3" t="e">
        <f>((M12*$C$26)+(O12*$D$26))/12</f>
        <v>#REF!</v>
      </c>
      <c r="O32" s="3" t="e">
        <f>((O12*$C$26)+(Q12*$D$26))/12</f>
        <v>#REF!</v>
      </c>
    </row>
    <row r="33" spans="2:15" ht="12.75">
      <c r="B33" t="s">
        <v>70</v>
      </c>
      <c r="C33" t="e">
        <f>+$C$25</f>
        <v>#REF!</v>
      </c>
      <c r="D33" t="e">
        <f>12-C33</f>
        <v>#REF!</v>
      </c>
      <c r="E33" s="3" t="e">
        <f>((E13*$C$26)+(G13*$D$26))/12</f>
        <v>#REF!</v>
      </c>
      <c r="G33" s="3" t="e">
        <f>((G13*$C$26)+(I13*$D$26))/12</f>
        <v>#REF!</v>
      </c>
      <c r="I33" s="3" t="e">
        <f>((I13*$C$26)+(K13*$D$26))/12</f>
        <v>#REF!</v>
      </c>
      <c r="K33" s="3" t="e">
        <f>((K13*$C$26)+(M13*$D$26))/12</f>
        <v>#REF!</v>
      </c>
      <c r="M33" s="3" t="e">
        <f>((M13*$C$26)+(O13*$D$26))/12</f>
        <v>#REF!</v>
      </c>
      <c r="O33" s="3" t="e">
        <f>((O13*$C$26)+(Q13*$D$26))/12</f>
        <v>#REF!</v>
      </c>
    </row>
    <row r="34" spans="11:15" ht="12.75">
      <c r="K34" s="1" t="s">
        <v>2</v>
      </c>
      <c r="M34" s="1" t="s">
        <v>2</v>
      </c>
      <c r="O34" s="1" t="s">
        <v>2</v>
      </c>
    </row>
    <row r="35" spans="2:15" ht="12.75">
      <c r="B35" s="5" t="s">
        <v>71</v>
      </c>
      <c r="K35" s="1" t="s">
        <v>2</v>
      </c>
      <c r="M35" s="1" t="s">
        <v>2</v>
      </c>
      <c r="O35" s="1" t="s">
        <v>2</v>
      </c>
    </row>
    <row r="36" spans="2:15" ht="12.75">
      <c r="B36" t="s">
        <v>68</v>
      </c>
      <c r="C36" t="e">
        <f>+$C$25</f>
        <v>#REF!</v>
      </c>
      <c r="D36" t="e">
        <f>12-C36</f>
        <v>#REF!</v>
      </c>
      <c r="E36" s="3" t="e">
        <f>((E16*$C$26)+(G16*$D$26))/12</f>
        <v>#REF!</v>
      </c>
      <c r="G36" s="3" t="e">
        <f>((G16*$C$26)+(I16*$D$26))/12</f>
        <v>#REF!</v>
      </c>
      <c r="I36" s="3" t="e">
        <f>((I16*$C$26)+(K16*$D$26))/12</f>
        <v>#REF!</v>
      </c>
      <c r="K36" s="3" t="e">
        <f>((K16*$C$26)+(M16*$D$26))/12</f>
        <v>#REF!</v>
      </c>
      <c r="M36" s="3">
        <v>0.26</v>
      </c>
      <c r="O36" s="3">
        <v>0.26</v>
      </c>
    </row>
    <row r="37" spans="2:15" ht="12.75">
      <c r="B37" t="s">
        <v>69</v>
      </c>
      <c r="C37" t="e">
        <f>+$C$25</f>
        <v>#REF!</v>
      </c>
      <c r="D37" t="e">
        <f>12-C37</f>
        <v>#REF!</v>
      </c>
      <c r="E37" s="3" t="e">
        <f>((E17*$C$26)+(G17*$D$26))/12</f>
        <v>#REF!</v>
      </c>
      <c r="G37" s="3" t="e">
        <f>((G17*$C$26)+(I17*$D$26))/12</f>
        <v>#REF!</v>
      </c>
      <c r="I37" s="3" t="e">
        <f>((I17*$C$26)+(K17*$D$26))/12</f>
        <v>#REF!</v>
      </c>
      <c r="K37" s="3" t="e">
        <f>((K17*$C$26)+(M17*$D$26))/12</f>
        <v>#REF!</v>
      </c>
      <c r="M37" s="3">
        <v>0.26</v>
      </c>
      <c r="O37" s="3">
        <v>0.26</v>
      </c>
    </row>
    <row r="38" spans="2:15" ht="12.75">
      <c r="B38" t="s">
        <v>70</v>
      </c>
      <c r="C38" t="e">
        <f>+$C$25</f>
        <v>#REF!</v>
      </c>
      <c r="D38" t="e">
        <f>12-C38</f>
        <v>#REF!</v>
      </c>
      <c r="E38" s="3" t="e">
        <f>((E18*$C$26)+(G18*$D$26))/12</f>
        <v>#REF!</v>
      </c>
      <c r="G38" s="3" t="e">
        <f>((G18*$C$26)+(I18*$D$26))/12</f>
        <v>#REF!</v>
      </c>
      <c r="I38" s="3" t="e">
        <f>((I18*$C$26)+(K18*$D$26))/12</f>
        <v>#REF!</v>
      </c>
      <c r="K38" s="3" t="e">
        <f>((K18*$C$26)+(M18*$D$26))/12</f>
        <v>#REF!</v>
      </c>
      <c r="M38" s="3">
        <v>0.26</v>
      </c>
      <c r="O38" s="3">
        <v>0.26</v>
      </c>
    </row>
  </sheetData>
  <sheetProtection/>
  <printOptions horizontalCentered="1"/>
  <pageMargins left="0.25" right="0.25" top="0.5" bottom="0.25" header="0.25" footer="0"/>
  <pageSetup horizontalDpi="300" verticalDpi="300"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USDE Federal Budget Information</dc:title>
  <dc:subject>Non-Construction Programs</dc:subject>
  <dc:creator>Martha J. Undercoffer</dc:creator>
  <cp:keywords/>
  <dc:description/>
  <cp:lastModifiedBy>Amanda M Wright</cp:lastModifiedBy>
  <cp:lastPrinted>2005-07-05T20:08:07Z</cp:lastPrinted>
  <dcterms:created xsi:type="dcterms:W3CDTF">1999-06-22T15:28:46Z</dcterms:created>
  <dcterms:modified xsi:type="dcterms:W3CDTF">2017-03-27T13:17:42Z</dcterms:modified>
  <cp:category/>
  <cp:version/>
  <cp:contentType/>
  <cp:contentStatus/>
</cp:coreProperties>
</file>