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encj2\Desktop\"/>
    </mc:Choice>
  </mc:AlternateContent>
  <bookViews>
    <workbookView xWindow="0" yWindow="0" windowWidth="19200" windowHeight="11595" tabRatio="784" activeTab="6"/>
  </bookViews>
  <sheets>
    <sheet name="Instructions " sheetId="7" r:id="rId1"/>
    <sheet name="1 Year" sheetId="1" r:id="rId2"/>
    <sheet name="2 Year" sheetId="2" r:id="rId3"/>
    <sheet name="3 Year" sheetId="8" r:id="rId4"/>
    <sheet name="4 Year" sheetId="9" r:id="rId5"/>
    <sheet name="5 Year" sheetId="11" r:id="rId6"/>
    <sheet name="RATES-Non Fed" sheetId="12" r:id="rId7"/>
    <sheet name="Conversion Chart" sheetId="15" r:id="rId8"/>
    <sheet name="Ref" sheetId="13" r:id="rId9"/>
  </sheets>
  <externalReferences>
    <externalReference r:id="rId10"/>
    <externalReference r:id="rId11"/>
  </externalReferences>
  <definedNames>
    <definedName name="_xlnm._FilterDatabase" localSheetId="6" hidden="1">'RATES-Non Fed'!$S$9:$S$9</definedName>
    <definedName name="APPTS">Ref!$C$9:$C$12</definedName>
    <definedName name="CombDirectTotal">#REF!</definedName>
    <definedName name="CombIndirect">[1]CHKLST!#REF!</definedName>
    <definedName name="FirstAltTotal">#REF!</definedName>
    <definedName name="FirstConsultTotal">#REF!</definedName>
    <definedName name="FirstEquipTotal">#REF!</definedName>
    <definedName name="FirstIndirect">#REF!</definedName>
    <definedName name="FirstInptTotal">#REF!</definedName>
    <definedName name="FirstOtrTotal">#REF!</definedName>
    <definedName name="FirstOutptTotal">#REF!</definedName>
    <definedName name="FirstPersonTotal">#REF!</definedName>
    <definedName name="FirstSubcDirect">#REF!</definedName>
    <definedName name="FirstSubcIDC">#REF!</definedName>
    <definedName name="FirstSubtotal">#REF!</definedName>
    <definedName name="FirstSupplTotal">#REF!</definedName>
    <definedName name="FirstTotalDirect">#REF!</definedName>
    <definedName name="FirstTravTotal">#REF!</definedName>
    <definedName name="_xlnm.Print_Area" localSheetId="1">'1 Year'!$A$1:$N$76</definedName>
    <definedName name="Print_Area_MI">#REF!</definedName>
    <definedName name="Print_Titles_MI">[1]FACE!#REF!</definedName>
    <definedName name="Year1Sub">#REF!</definedName>
    <definedName name="Year2Inc">[2]Ref!$C$4</definedName>
    <definedName name="Year2Sub">#REF!</definedName>
    <definedName name="Year3Inc">[2]Ref!$C$5</definedName>
    <definedName name="Year3Sub">#REF!</definedName>
    <definedName name="Year4Inc">[2]Ref!$C$6</definedName>
    <definedName name="Year4Sub">#REF!</definedName>
    <definedName name="Year5Inc">[2]Ref!$C$7</definedName>
    <definedName name="Year5Sub">#REF!</definedName>
  </definedNames>
  <calcPr calcId="152511"/>
</workbook>
</file>

<file path=xl/calcChain.xml><?xml version="1.0" encoding="utf-8"?>
<calcChain xmlns="http://schemas.openxmlformats.org/spreadsheetml/2006/main">
  <c r="Q30" i="12" l="1"/>
  <c r="Q29" i="12"/>
  <c r="Q31" i="12"/>
  <c r="Q25" i="12"/>
  <c r="Q26" i="12"/>
  <c r="Q27" i="12"/>
  <c r="Q28" i="12"/>
  <c r="Q24" i="12"/>
  <c r="O30" i="12"/>
  <c r="O31" i="12"/>
  <c r="O29" i="12"/>
  <c r="O25" i="12"/>
  <c r="O26" i="12"/>
  <c r="O27" i="12"/>
  <c r="O28" i="12"/>
  <c r="O24" i="12"/>
  <c r="M30" i="12"/>
  <c r="M31" i="12"/>
  <c r="M29" i="12"/>
  <c r="R77" i="11"/>
  <c r="M25" i="12"/>
  <c r="M26" i="12"/>
  <c r="M27" i="12"/>
  <c r="M28" i="12"/>
  <c r="M24" i="12"/>
  <c r="K30" i="12"/>
  <c r="K31" i="12"/>
  <c r="K29" i="12"/>
  <c r="O77" i="11" s="1"/>
  <c r="K25" i="12"/>
  <c r="K26" i="12"/>
  <c r="K27" i="12"/>
  <c r="K28" i="12"/>
  <c r="K24" i="12"/>
  <c r="I30" i="12"/>
  <c r="I31" i="12"/>
  <c r="I29" i="12"/>
  <c r="I25" i="12"/>
  <c r="I26" i="12"/>
  <c r="I27" i="12"/>
  <c r="I28" i="12"/>
  <c r="I24" i="12"/>
  <c r="G30" i="12"/>
  <c r="G31" i="12"/>
  <c r="G29" i="12"/>
  <c r="G25" i="12"/>
  <c r="G26" i="12"/>
  <c r="G27" i="12"/>
  <c r="G28" i="12"/>
  <c r="G24" i="12"/>
  <c r="E30" i="12"/>
  <c r="E31" i="12"/>
  <c r="E29" i="12"/>
  <c r="H76" i="8" s="1"/>
  <c r="E25" i="12"/>
  <c r="E26" i="12"/>
  <c r="E27" i="12"/>
  <c r="E28" i="12"/>
  <c r="E24" i="12"/>
  <c r="T12" i="12"/>
  <c r="T11" i="12"/>
  <c r="T10" i="12"/>
  <c r="T9" i="12"/>
  <c r="T8" i="12"/>
  <c r="T7" i="12"/>
  <c r="T6" i="12"/>
  <c r="T5" i="12"/>
  <c r="T4" i="12"/>
  <c r="S2" i="12" s="1"/>
  <c r="C36" i="12"/>
  <c r="D36" i="12" s="1"/>
  <c r="C40" i="12"/>
  <c r="D40" i="12" s="1"/>
  <c r="M40" i="12" s="1"/>
  <c r="C44" i="12"/>
  <c r="E48" i="12"/>
  <c r="Q48" i="12"/>
  <c r="E49" i="12"/>
  <c r="Q49" i="12"/>
  <c r="E50" i="12"/>
  <c r="Q50" i="12"/>
  <c r="Q78" i="8"/>
  <c r="N78" i="2"/>
  <c r="U78" i="9"/>
  <c r="X78" i="11"/>
  <c r="M58" i="11"/>
  <c r="P58" i="11" s="1"/>
  <c r="M57" i="11"/>
  <c r="P57" i="11" s="1"/>
  <c r="S57" i="11" s="1"/>
  <c r="M56" i="11"/>
  <c r="P56" i="11" s="1"/>
  <c r="S56" i="11" s="1"/>
  <c r="V56" i="11" s="1"/>
  <c r="M55" i="11"/>
  <c r="P55" i="11"/>
  <c r="S55" i="11"/>
  <c r="V55" i="11" s="1"/>
  <c r="M54" i="11"/>
  <c r="P54" i="11" s="1"/>
  <c r="S54" i="11" s="1"/>
  <c r="V54" i="11" s="1"/>
  <c r="M53" i="11"/>
  <c r="P53" i="11" s="1"/>
  <c r="S53" i="11" s="1"/>
  <c r="V53" i="11" s="1"/>
  <c r="M52" i="11"/>
  <c r="P52" i="11" s="1"/>
  <c r="S52" i="11" s="1"/>
  <c r="V52" i="11" s="1"/>
  <c r="M51" i="11"/>
  <c r="P51" i="11"/>
  <c r="S51" i="11"/>
  <c r="M50" i="11"/>
  <c r="P50" i="11" s="1"/>
  <c r="M49" i="11"/>
  <c r="M48" i="11"/>
  <c r="V52" i="9"/>
  <c r="P53" i="9"/>
  <c r="P48" i="9"/>
  <c r="M58" i="9"/>
  <c r="P58" i="9"/>
  <c r="S58" i="9" s="1"/>
  <c r="V58" i="9" s="1"/>
  <c r="M57" i="9"/>
  <c r="M56" i="9"/>
  <c r="M55" i="9"/>
  <c r="M54" i="9"/>
  <c r="M53" i="9"/>
  <c r="M52" i="9"/>
  <c r="P52" i="9" s="1"/>
  <c r="S52" i="9" s="1"/>
  <c r="M51" i="9"/>
  <c r="P51" i="9" s="1"/>
  <c r="S51" i="9" s="1"/>
  <c r="M50" i="9"/>
  <c r="P50" i="9"/>
  <c r="S50" i="9" s="1"/>
  <c r="M49" i="9"/>
  <c r="M48" i="9"/>
  <c r="P58" i="8"/>
  <c r="S58" i="8" s="1"/>
  <c r="S51" i="8"/>
  <c r="M58" i="8"/>
  <c r="M57" i="8"/>
  <c r="P57" i="8" s="1"/>
  <c r="M56" i="8"/>
  <c r="P56" i="8"/>
  <c r="M55" i="8"/>
  <c r="P55" i="8"/>
  <c r="M54" i="8"/>
  <c r="M53" i="8"/>
  <c r="M52" i="8"/>
  <c r="P52" i="8" s="1"/>
  <c r="M51" i="8"/>
  <c r="P51" i="8" s="1"/>
  <c r="M50" i="8"/>
  <c r="P50" i="8" s="1"/>
  <c r="S50" i="8" s="1"/>
  <c r="M49" i="8"/>
  <c r="P49" i="8"/>
  <c r="M48" i="8"/>
  <c r="M49" i="2"/>
  <c r="P49" i="2"/>
  <c r="M50" i="2"/>
  <c r="M51" i="2"/>
  <c r="M52" i="2"/>
  <c r="M53" i="2"/>
  <c r="M54" i="2"/>
  <c r="M55" i="2"/>
  <c r="P55" i="2"/>
  <c r="M56" i="2"/>
  <c r="P56" i="2" s="1"/>
  <c r="M57" i="2"/>
  <c r="M58" i="2"/>
  <c r="M48" i="2"/>
  <c r="P48" i="2"/>
  <c r="M44" i="11"/>
  <c r="M43" i="11"/>
  <c r="P43" i="11"/>
  <c r="S44" i="9"/>
  <c r="V44" i="9" s="1"/>
  <c r="M44" i="9"/>
  <c r="P44" i="9" s="1"/>
  <c r="M43" i="9"/>
  <c r="P43" i="8"/>
  <c r="S43" i="8" s="1"/>
  <c r="M44" i="8"/>
  <c r="M43" i="8"/>
  <c r="M44" i="2"/>
  <c r="M43" i="2"/>
  <c r="M45" i="2" s="1"/>
  <c r="P45" i="2" s="1"/>
  <c r="M32" i="11"/>
  <c r="P32" i="11"/>
  <c r="S32" i="11"/>
  <c r="V32" i="11"/>
  <c r="M31" i="11"/>
  <c r="P31" i="11"/>
  <c r="S31" i="11"/>
  <c r="M30" i="11"/>
  <c r="M29" i="11"/>
  <c r="M28" i="11"/>
  <c r="M32" i="9"/>
  <c r="P32" i="9"/>
  <c r="M31" i="9"/>
  <c r="P31" i="9"/>
  <c r="S31" i="9" s="1"/>
  <c r="M30" i="9"/>
  <c r="M29" i="9"/>
  <c r="P29" i="9"/>
  <c r="M28" i="9"/>
  <c r="P28" i="9"/>
  <c r="S28" i="9"/>
  <c r="M32" i="8"/>
  <c r="P32" i="8" s="1"/>
  <c r="M31" i="8"/>
  <c r="P31" i="8"/>
  <c r="M30" i="8"/>
  <c r="P30" i="8" s="1"/>
  <c r="M29" i="8"/>
  <c r="P29" i="8"/>
  <c r="M28" i="8"/>
  <c r="P28" i="8" s="1"/>
  <c r="M29" i="2"/>
  <c r="M30" i="2"/>
  <c r="M31" i="2"/>
  <c r="M32" i="2"/>
  <c r="M28" i="2"/>
  <c r="M18" i="9"/>
  <c r="N18" i="9" s="1"/>
  <c r="O18" i="9" s="1"/>
  <c r="M13" i="8"/>
  <c r="P13" i="8" s="1"/>
  <c r="J59" i="1"/>
  <c r="M58" i="1"/>
  <c r="M57" i="1"/>
  <c r="M56" i="1"/>
  <c r="M55" i="1"/>
  <c r="M54" i="1"/>
  <c r="M53" i="1"/>
  <c r="M52" i="1"/>
  <c r="M51" i="1"/>
  <c r="M50" i="1"/>
  <c r="M49" i="1"/>
  <c r="J45" i="1"/>
  <c r="M45" i="1"/>
  <c r="M44" i="1"/>
  <c r="M43" i="1"/>
  <c r="J40" i="1"/>
  <c r="M40" i="1"/>
  <c r="M39" i="1"/>
  <c r="M38" i="1"/>
  <c r="J25" i="1"/>
  <c r="F25" i="1"/>
  <c r="J24" i="1"/>
  <c r="J26" i="1" s="1"/>
  <c r="F24" i="1"/>
  <c r="J23" i="1"/>
  <c r="F23" i="1"/>
  <c r="J18" i="1"/>
  <c r="F18" i="1"/>
  <c r="J17" i="1"/>
  <c r="F17" i="1"/>
  <c r="G16" i="1"/>
  <c r="J16" i="1" s="1"/>
  <c r="D16" i="1"/>
  <c r="F16" i="1"/>
  <c r="J15" i="1"/>
  <c r="F15" i="1"/>
  <c r="G14" i="1"/>
  <c r="J14" i="1"/>
  <c r="D14" i="1"/>
  <c r="F14" i="1" s="1"/>
  <c r="J13" i="1"/>
  <c r="F13" i="1"/>
  <c r="G12" i="1"/>
  <c r="J12" i="1" s="1"/>
  <c r="D12" i="1"/>
  <c r="F12" i="1"/>
  <c r="J11" i="1"/>
  <c r="J19" i="1" s="1"/>
  <c r="F11" i="1"/>
  <c r="C11" i="1"/>
  <c r="M10" i="1"/>
  <c r="G6" i="1"/>
  <c r="D6" i="1"/>
  <c r="J59" i="2"/>
  <c r="P58" i="2"/>
  <c r="P57" i="2"/>
  <c r="J45" i="2"/>
  <c r="M40" i="2"/>
  <c r="J40" i="2"/>
  <c r="P40" i="2" s="1"/>
  <c r="P39" i="2"/>
  <c r="P38" i="2"/>
  <c r="J25" i="2"/>
  <c r="M25" i="2" s="1"/>
  <c r="F25" i="2"/>
  <c r="J24" i="2"/>
  <c r="F24" i="2"/>
  <c r="J23" i="2"/>
  <c r="F23" i="2"/>
  <c r="J18" i="2"/>
  <c r="M18" i="2" s="1"/>
  <c r="F18" i="2"/>
  <c r="J17" i="2"/>
  <c r="M17" i="2" s="1"/>
  <c r="F17" i="2"/>
  <c r="G16" i="2"/>
  <c r="J16" i="2"/>
  <c r="M16" i="2"/>
  <c r="D16" i="2"/>
  <c r="F16" i="2" s="1"/>
  <c r="J15" i="2"/>
  <c r="M15" i="2" s="1"/>
  <c r="N15" i="2" s="1"/>
  <c r="F15" i="2"/>
  <c r="G14" i="2"/>
  <c r="J14" i="2" s="1"/>
  <c r="M14" i="2" s="1"/>
  <c r="D14" i="2"/>
  <c r="F14" i="2"/>
  <c r="J13" i="2"/>
  <c r="F13" i="2"/>
  <c r="G12" i="2"/>
  <c r="J12" i="2"/>
  <c r="M12" i="2"/>
  <c r="D12" i="2"/>
  <c r="F12" i="2"/>
  <c r="J11" i="2"/>
  <c r="M11" i="2"/>
  <c r="F11" i="2"/>
  <c r="C11" i="2"/>
  <c r="P10" i="2"/>
  <c r="G6" i="2"/>
  <c r="D6" i="2"/>
  <c r="J59" i="8"/>
  <c r="S56" i="8"/>
  <c r="J45" i="8"/>
  <c r="P40" i="8"/>
  <c r="M40" i="8"/>
  <c r="S40" i="8"/>
  <c r="J40" i="8"/>
  <c r="S39" i="8"/>
  <c r="S38" i="8"/>
  <c r="J25" i="8"/>
  <c r="F25" i="8"/>
  <c r="J24" i="8"/>
  <c r="M24" i="8"/>
  <c r="P24" i="8"/>
  <c r="F24" i="8"/>
  <c r="J23" i="8"/>
  <c r="F23" i="8"/>
  <c r="J18" i="8"/>
  <c r="M18" i="8" s="1"/>
  <c r="P18" i="8" s="1"/>
  <c r="F18" i="8"/>
  <c r="J17" i="8"/>
  <c r="M17" i="8"/>
  <c r="O17" i="8" s="1"/>
  <c r="F17" i="8"/>
  <c r="G16" i="8"/>
  <c r="J16" i="8"/>
  <c r="M16" i="8"/>
  <c r="P16" i="8" s="1"/>
  <c r="D16" i="8"/>
  <c r="F16" i="8"/>
  <c r="J15" i="8"/>
  <c r="M15" i="8" s="1"/>
  <c r="F15" i="8"/>
  <c r="G14" i="8"/>
  <c r="J14" i="8"/>
  <c r="M14" i="8"/>
  <c r="D14" i="8"/>
  <c r="F14" i="8" s="1"/>
  <c r="J13" i="8"/>
  <c r="F13" i="8"/>
  <c r="G12" i="8"/>
  <c r="J12" i="8" s="1"/>
  <c r="M12" i="8" s="1"/>
  <c r="P12" i="8" s="1"/>
  <c r="D12" i="8"/>
  <c r="F12" i="8"/>
  <c r="J11" i="8"/>
  <c r="F11" i="8"/>
  <c r="C11" i="8"/>
  <c r="S10" i="8"/>
  <c r="G6" i="8"/>
  <c r="D6" i="8"/>
  <c r="V40" i="11"/>
  <c r="Y20" i="11"/>
  <c r="Y21" i="11"/>
  <c r="Y22" i="11"/>
  <c r="Y27" i="11"/>
  <c r="S40" i="11"/>
  <c r="J59" i="9"/>
  <c r="J45" i="9"/>
  <c r="S40" i="9"/>
  <c r="P40" i="9"/>
  <c r="M40" i="9"/>
  <c r="V40" i="9" s="1"/>
  <c r="J40" i="9"/>
  <c r="V39" i="9"/>
  <c r="V38" i="9"/>
  <c r="J25" i="9"/>
  <c r="M25" i="9" s="1"/>
  <c r="P25" i="9" s="1"/>
  <c r="S25" i="9" s="1"/>
  <c r="F25" i="9"/>
  <c r="J24" i="9"/>
  <c r="F24" i="9"/>
  <c r="J23" i="9"/>
  <c r="F23" i="9"/>
  <c r="J18" i="9"/>
  <c r="F18" i="9"/>
  <c r="J17" i="9"/>
  <c r="M17" i="9" s="1"/>
  <c r="P17" i="9" s="1"/>
  <c r="S17" i="9" s="1"/>
  <c r="F17" i="9"/>
  <c r="G16" i="9"/>
  <c r="J16" i="9"/>
  <c r="M16" i="9" s="1"/>
  <c r="D16" i="9"/>
  <c r="F16" i="9"/>
  <c r="J15" i="9"/>
  <c r="M15" i="9" s="1"/>
  <c r="P15" i="9" s="1"/>
  <c r="S15" i="9" s="1"/>
  <c r="U15" i="9" s="1"/>
  <c r="F15" i="9"/>
  <c r="G14" i="9"/>
  <c r="J14" i="9"/>
  <c r="D14" i="9"/>
  <c r="F14" i="9"/>
  <c r="J13" i="9"/>
  <c r="M13" i="9"/>
  <c r="F13" i="9"/>
  <c r="G12" i="9"/>
  <c r="J12" i="9" s="1"/>
  <c r="M12" i="9" s="1"/>
  <c r="D12" i="9"/>
  <c r="F12" i="9"/>
  <c r="J11" i="9"/>
  <c r="M11" i="9"/>
  <c r="F11" i="9"/>
  <c r="C11" i="9"/>
  <c r="V10" i="9"/>
  <c r="G6" i="9"/>
  <c r="D6" i="9"/>
  <c r="Y10" i="11"/>
  <c r="Y38" i="11"/>
  <c r="Y39" i="11"/>
  <c r="Y55" i="11"/>
  <c r="J24" i="11"/>
  <c r="J25" i="11"/>
  <c r="M25" i="11" s="1"/>
  <c r="P25" i="11" s="1"/>
  <c r="S25" i="11" s="1"/>
  <c r="J23" i="11"/>
  <c r="M23" i="11" s="1"/>
  <c r="P23" i="11" s="1"/>
  <c r="S23" i="11" s="1"/>
  <c r="V23" i="11" s="1"/>
  <c r="J18" i="11"/>
  <c r="J17" i="11"/>
  <c r="M17" i="11"/>
  <c r="J15" i="11"/>
  <c r="M15" i="11" s="1"/>
  <c r="P15" i="11" s="1"/>
  <c r="S15" i="11" s="1"/>
  <c r="V15" i="11" s="1"/>
  <c r="J13" i="11"/>
  <c r="M13" i="11" s="1"/>
  <c r="J11" i="11"/>
  <c r="D16" i="11"/>
  <c r="F16" i="11"/>
  <c r="D14" i="11"/>
  <c r="F14" i="11"/>
  <c r="D12" i="11"/>
  <c r="F12" i="11"/>
  <c r="B11" i="15"/>
  <c r="D11" i="15"/>
  <c r="E11" i="15"/>
  <c r="G11" i="15"/>
  <c r="H11" i="15" s="1"/>
  <c r="G12" i="11"/>
  <c r="J12" i="11"/>
  <c r="F13" i="11"/>
  <c r="F15" i="11"/>
  <c r="F17" i="11"/>
  <c r="F18" i="11"/>
  <c r="F11" i="11"/>
  <c r="F25" i="11"/>
  <c r="F24" i="11"/>
  <c r="F23" i="11"/>
  <c r="G16" i="11"/>
  <c r="J16" i="11" s="1"/>
  <c r="M16" i="11" s="1"/>
  <c r="G14" i="11"/>
  <c r="J14" i="11"/>
  <c r="M14" i="11"/>
  <c r="G6" i="11"/>
  <c r="D6" i="11"/>
  <c r="P40" i="11"/>
  <c r="M40" i="11"/>
  <c r="J59" i="11"/>
  <c r="J45" i="11"/>
  <c r="J40" i="11"/>
  <c r="C11" i="11"/>
  <c r="M45" i="9"/>
  <c r="J26" i="11"/>
  <c r="M59" i="1"/>
  <c r="M48" i="1"/>
  <c r="P44" i="2"/>
  <c r="P51" i="2"/>
  <c r="P52" i="2"/>
  <c r="P53" i="2"/>
  <c r="P54" i="2"/>
  <c r="P43" i="2"/>
  <c r="S49" i="8"/>
  <c r="V51" i="9"/>
  <c r="M14" i="9"/>
  <c r="O14" i="9" s="1"/>
  <c r="J19" i="9"/>
  <c r="P44" i="8"/>
  <c r="S44" i="8"/>
  <c r="P17" i="11"/>
  <c r="M12" i="11"/>
  <c r="M13" i="2"/>
  <c r="J19" i="11"/>
  <c r="J33" i="11" s="1"/>
  <c r="M11" i="11"/>
  <c r="M19" i="11" s="1"/>
  <c r="M33" i="11" s="1"/>
  <c r="P14" i="11"/>
  <c r="S14" i="11" s="1"/>
  <c r="J33" i="1"/>
  <c r="P15" i="8"/>
  <c r="M24" i="11"/>
  <c r="P13" i="9"/>
  <c r="P14" i="8"/>
  <c r="S50" i="11"/>
  <c r="V50" i="11" s="1"/>
  <c r="S57" i="8"/>
  <c r="V49" i="9"/>
  <c r="P49" i="9"/>
  <c r="S49" i="9"/>
  <c r="P57" i="9"/>
  <c r="S57" i="9" s="1"/>
  <c r="Y52" i="11"/>
  <c r="P13" i="11"/>
  <c r="S13" i="11" s="1"/>
  <c r="M24" i="9"/>
  <c r="M23" i="8"/>
  <c r="P23" i="8"/>
  <c r="M18" i="11"/>
  <c r="P18" i="11" s="1"/>
  <c r="P53" i="8"/>
  <c r="S53" i="8" s="1"/>
  <c r="P17" i="8"/>
  <c r="M24" i="2"/>
  <c r="P43" i="9"/>
  <c r="P54" i="8"/>
  <c r="S54" i="8"/>
  <c r="P49" i="11"/>
  <c r="S49" i="11"/>
  <c r="V49" i="11"/>
  <c r="V57" i="11"/>
  <c r="Y57" i="11" s="1"/>
  <c r="M45" i="8"/>
  <c r="S43" i="11"/>
  <c r="P45" i="11"/>
  <c r="Y56" i="11"/>
  <c r="S55" i="8"/>
  <c r="M45" i="11"/>
  <c r="Y45" i="11" s="1"/>
  <c r="P44" i="11"/>
  <c r="S44" i="11"/>
  <c r="V44" i="11"/>
  <c r="V45" i="11" s="1"/>
  <c r="Y44" i="11"/>
  <c r="P55" i="9"/>
  <c r="S55" i="9"/>
  <c r="M59" i="9"/>
  <c r="P14" i="9"/>
  <c r="P45" i="9"/>
  <c r="S43" i="9"/>
  <c r="S13" i="9"/>
  <c r="P12" i="11"/>
  <c r="S12" i="11" s="1"/>
  <c r="S17" i="11"/>
  <c r="V17" i="11" s="1"/>
  <c r="V43" i="11"/>
  <c r="S45" i="11"/>
  <c r="Y43" i="11"/>
  <c r="V55" i="9"/>
  <c r="V14" i="11"/>
  <c r="V43" i="9"/>
  <c r="S14" i="9"/>
  <c r="T14" i="9" s="1"/>
  <c r="U76" i="11"/>
  <c r="R77" i="9"/>
  <c r="U77" i="11"/>
  <c r="M26" i="11"/>
  <c r="P11" i="9"/>
  <c r="S11" i="9" s="1"/>
  <c r="P29" i="11"/>
  <c r="S29" i="11" s="1"/>
  <c r="P30" i="9"/>
  <c r="S29" i="9"/>
  <c r="P24" i="9"/>
  <c r="P11" i="11"/>
  <c r="S11" i="11" s="1"/>
  <c r="V31" i="11"/>
  <c r="S32" i="9"/>
  <c r="P28" i="11"/>
  <c r="P24" i="11"/>
  <c r="S24" i="11"/>
  <c r="S24" i="9"/>
  <c r="S28" i="11"/>
  <c r="V24" i="11"/>
  <c r="V28" i="11"/>
  <c r="O77" i="9"/>
  <c r="R76" i="11"/>
  <c r="H76" i="9"/>
  <c r="O36" i="12"/>
  <c r="Q36" i="12" s="1"/>
  <c r="H76" i="2"/>
  <c r="E40" i="12"/>
  <c r="K31" i="1" s="1"/>
  <c r="K28" i="8"/>
  <c r="L28" i="8" s="1"/>
  <c r="K36" i="12"/>
  <c r="G36" i="12"/>
  <c r="K44" i="12"/>
  <c r="O76" i="11"/>
  <c r="O76" i="8"/>
  <c r="L77" i="8"/>
  <c r="O76" i="9"/>
  <c r="L77" i="9"/>
  <c r="L76" i="9"/>
  <c r="H77" i="1"/>
  <c r="H77" i="8"/>
  <c r="L76" i="11"/>
  <c r="H77" i="2"/>
  <c r="L76" i="2"/>
  <c r="H77" i="9"/>
  <c r="L76" i="8"/>
  <c r="M36" i="12"/>
  <c r="G44" i="12"/>
  <c r="D44" i="12"/>
  <c r="I44" i="12" s="1"/>
  <c r="K40" i="12"/>
  <c r="R76" i="9"/>
  <c r="O77" i="8"/>
  <c r="I40" i="12"/>
  <c r="L77" i="11"/>
  <c r="L77" i="2"/>
  <c r="H77" i="11"/>
  <c r="I36" i="12"/>
  <c r="N17" i="11"/>
  <c r="O17" i="11"/>
  <c r="N18" i="2"/>
  <c r="O18" i="2"/>
  <c r="N12" i="2"/>
  <c r="O12" i="2"/>
  <c r="N17" i="2"/>
  <c r="O17" i="2"/>
  <c r="C45" i="12"/>
  <c r="C50" i="12"/>
  <c r="C38" i="12"/>
  <c r="E36" i="12"/>
  <c r="H76" i="11"/>
  <c r="C49" i="12"/>
  <c r="C37" i="12"/>
  <c r="N15" i="8"/>
  <c r="O15" i="8" s="1"/>
  <c r="N17" i="8"/>
  <c r="N14" i="11"/>
  <c r="O14" i="11" s="1"/>
  <c r="N15" i="9"/>
  <c r="O15" i="9" s="1"/>
  <c r="N14" i="9"/>
  <c r="N12" i="8"/>
  <c r="O12" i="8" s="1"/>
  <c r="S12" i="8" s="1"/>
  <c r="N13" i="9"/>
  <c r="O13" i="9" s="1"/>
  <c r="N13" i="8"/>
  <c r="O13" i="8" s="1"/>
  <c r="N12" i="11"/>
  <c r="O12" i="11" s="1"/>
  <c r="N17" i="9"/>
  <c r="O17" i="9" s="1"/>
  <c r="V17" i="9" s="1"/>
  <c r="N11" i="9"/>
  <c r="O11" i="9"/>
  <c r="L31" i="1"/>
  <c r="M31" i="1" s="1"/>
  <c r="T14" i="11"/>
  <c r="U14" i="11" s="1"/>
  <c r="T17" i="9"/>
  <c r="U17" i="9" s="1"/>
  <c r="T15" i="9"/>
  <c r="T11" i="9"/>
  <c r="U11" i="9" s="1"/>
  <c r="T11" i="11"/>
  <c r="T13" i="9"/>
  <c r="U13" i="9"/>
  <c r="U14" i="9"/>
  <c r="K31" i="8"/>
  <c r="L31" i="8" s="1"/>
  <c r="K31" i="9"/>
  <c r="L31" i="9" s="1"/>
  <c r="K28" i="11"/>
  <c r="L28" i="11" s="1"/>
  <c r="K31" i="2"/>
  <c r="L31" i="2" s="1"/>
  <c r="K28" i="2"/>
  <c r="L28" i="2" s="1"/>
  <c r="N16" i="8"/>
  <c r="N14" i="8"/>
  <c r="O14" i="8" s="1"/>
  <c r="N16" i="2"/>
  <c r="O16" i="2" s="1"/>
  <c r="N18" i="11"/>
  <c r="O18" i="11" s="1"/>
  <c r="N13" i="2"/>
  <c r="O13" i="2" s="1"/>
  <c r="N15" i="11"/>
  <c r="O15" i="11" s="1"/>
  <c r="N11" i="2"/>
  <c r="N11" i="11"/>
  <c r="N14" i="2"/>
  <c r="O14" i="2" s="1"/>
  <c r="N12" i="9"/>
  <c r="N13" i="11"/>
  <c r="O13" i="11" s="1"/>
  <c r="Q13" i="9"/>
  <c r="R13" i="9"/>
  <c r="Q15" i="11"/>
  <c r="R15" i="11" s="1"/>
  <c r="Q15" i="8"/>
  <c r="R15" i="8"/>
  <c r="Q14" i="8"/>
  <c r="R14" i="8" s="1"/>
  <c r="S14" i="8" s="1"/>
  <c r="Q16" i="8"/>
  <c r="R16" i="8"/>
  <c r="Q18" i="8"/>
  <c r="R18" i="8" s="1"/>
  <c r="Q14" i="9"/>
  <c r="R14" i="9"/>
  <c r="Q12" i="11"/>
  <c r="R12" i="11" s="1"/>
  <c r="Q12" i="8"/>
  <c r="R12" i="8" s="1"/>
  <c r="Q13" i="11"/>
  <c r="R13" i="11" s="1"/>
  <c r="Q17" i="8"/>
  <c r="R17" i="8"/>
  <c r="Q13" i="8"/>
  <c r="R13" i="8" s="1"/>
  <c r="Q17" i="9"/>
  <c r="R17" i="9" s="1"/>
  <c r="Q17" i="11"/>
  <c r="R17" i="11" s="1"/>
  <c r="Q11" i="11"/>
  <c r="Q14" i="11"/>
  <c r="R14" i="11"/>
  <c r="Q11" i="9"/>
  <c r="Q15" i="9"/>
  <c r="R15" i="9"/>
  <c r="T31" i="9"/>
  <c r="U31" i="9" s="1"/>
  <c r="T28" i="9"/>
  <c r="U28" i="9"/>
  <c r="T31" i="11"/>
  <c r="U31" i="11" s="1"/>
  <c r="T28" i="11"/>
  <c r="U28" i="11"/>
  <c r="O44" i="12"/>
  <c r="Q44" i="12" s="1"/>
  <c r="M44" i="12"/>
  <c r="D50" i="12"/>
  <c r="O50" i="12" s="1"/>
  <c r="M50" i="12"/>
  <c r="I50" i="12"/>
  <c r="Q31" i="9"/>
  <c r="R31" i="9" s="1"/>
  <c r="Q28" i="9"/>
  <c r="R28" i="9" s="1"/>
  <c r="Q28" i="8"/>
  <c r="R28" i="8" s="1"/>
  <c r="Q28" i="11"/>
  <c r="R28" i="11"/>
  <c r="Q31" i="8"/>
  <c r="R31" i="8" s="1"/>
  <c r="Q31" i="11"/>
  <c r="R31" i="11" s="1"/>
  <c r="E44" i="12"/>
  <c r="D49" i="12"/>
  <c r="M49" i="12"/>
  <c r="G49" i="12"/>
  <c r="K13" i="8"/>
  <c r="L13" i="8" s="1"/>
  <c r="K12" i="2"/>
  <c r="L12" i="2"/>
  <c r="P12" i="2" s="1"/>
  <c r="K18" i="9"/>
  <c r="L18" i="9"/>
  <c r="K13" i="1"/>
  <c r="K16" i="8"/>
  <c r="L16" i="8"/>
  <c r="K11" i="11"/>
  <c r="K18" i="2"/>
  <c r="L18" i="2"/>
  <c r="P18" i="2"/>
  <c r="K11" i="8"/>
  <c r="L11" i="8" s="1"/>
  <c r="K12" i="1"/>
  <c r="L12" i="1"/>
  <c r="M12" i="1"/>
  <c r="K15" i="11"/>
  <c r="L15" i="11" s="1"/>
  <c r="K14" i="2"/>
  <c r="L14" i="2"/>
  <c r="P14" i="2" s="1"/>
  <c r="K11" i="1"/>
  <c r="K17" i="11"/>
  <c r="L17" i="11"/>
  <c r="K16" i="9"/>
  <c r="L16" i="9" s="1"/>
  <c r="K15" i="2"/>
  <c r="L15" i="2"/>
  <c r="K11" i="9"/>
  <c r="K14" i="9"/>
  <c r="L14" i="9" s="1"/>
  <c r="K16" i="1"/>
  <c r="L16" i="1" s="1"/>
  <c r="M16" i="1" s="1"/>
  <c r="K12" i="9"/>
  <c r="L12" i="9"/>
  <c r="K14" i="8"/>
  <c r="L14" i="8"/>
  <c r="K18" i="8"/>
  <c r="L18" i="8"/>
  <c r="K17" i="9"/>
  <c r="L17" i="9"/>
  <c r="K17" i="8"/>
  <c r="L17" i="8"/>
  <c r="S17" i="8" s="1"/>
  <c r="K12" i="8"/>
  <c r="L12" i="8"/>
  <c r="K18" i="11"/>
  <c r="L18" i="11"/>
  <c r="K17" i="2"/>
  <c r="L17" i="2"/>
  <c r="P17" i="2" s="1"/>
  <c r="K13" i="2"/>
  <c r="K16" i="2"/>
  <c r="L16" i="2" s="1"/>
  <c r="K18" i="1"/>
  <c r="L18" i="1" s="1"/>
  <c r="M18" i="1" s="1"/>
  <c r="K13" i="9"/>
  <c r="L13" i="9"/>
  <c r="V13" i="9" s="1"/>
  <c r="K15" i="8"/>
  <c r="L15" i="8"/>
  <c r="K13" i="11"/>
  <c r="L13" i="11"/>
  <c r="K17" i="1"/>
  <c r="L17" i="1"/>
  <c r="M17" i="1" s="1"/>
  <c r="K14" i="1"/>
  <c r="L14" i="1" s="1"/>
  <c r="M14" i="1" s="1"/>
  <c r="K16" i="11"/>
  <c r="L16" i="11"/>
  <c r="K11" i="2"/>
  <c r="K12" i="11"/>
  <c r="L12" i="11" s="1"/>
  <c r="K15" i="9"/>
  <c r="K14" i="11"/>
  <c r="L14" i="11" s="1"/>
  <c r="Y14" i="11" s="1"/>
  <c r="K15" i="1"/>
  <c r="L15" i="1" s="1"/>
  <c r="M15" i="1" s="1"/>
  <c r="W15" i="11"/>
  <c r="X15" i="11"/>
  <c r="W17" i="11"/>
  <c r="X17" i="11"/>
  <c r="W14" i="11"/>
  <c r="X14" i="11"/>
  <c r="D38" i="12"/>
  <c r="G38" i="12" s="1"/>
  <c r="E38" i="12"/>
  <c r="D37" i="12"/>
  <c r="O37" i="12" s="1"/>
  <c r="Q37" i="12" s="1"/>
  <c r="E37" i="12"/>
  <c r="K23" i="9" s="1"/>
  <c r="G37" i="12"/>
  <c r="N24" i="9" s="1"/>
  <c r="O24" i="9" s="1"/>
  <c r="S15" i="8"/>
  <c r="O12" i="9"/>
  <c r="O11" i="11"/>
  <c r="P16" i="2"/>
  <c r="O11" i="2"/>
  <c r="K23" i="8"/>
  <c r="K25" i="11"/>
  <c r="L25" i="11" s="1"/>
  <c r="K25" i="9"/>
  <c r="L25" i="9" s="1"/>
  <c r="K24" i="9"/>
  <c r="L24" i="9" s="1"/>
  <c r="K24" i="2"/>
  <c r="L24" i="2" s="1"/>
  <c r="K23" i="1"/>
  <c r="K24" i="1"/>
  <c r="K25" i="1"/>
  <c r="L25" i="1" s="1"/>
  <c r="M25" i="1" s="1"/>
  <c r="K25" i="8"/>
  <c r="L25" i="8" s="1"/>
  <c r="K23" i="11"/>
  <c r="K25" i="2"/>
  <c r="L25" i="2" s="1"/>
  <c r="N32" i="11"/>
  <c r="O32" i="11" s="1"/>
  <c r="N32" i="8"/>
  <c r="O32" i="8" s="1"/>
  <c r="M38" i="12"/>
  <c r="W32" i="11" s="1"/>
  <c r="X32" i="11" s="1"/>
  <c r="M37" i="12"/>
  <c r="V14" i="9"/>
  <c r="S13" i="8"/>
  <c r="K50" i="12"/>
  <c r="R11" i="9"/>
  <c r="I38" i="12"/>
  <c r="L11" i="9"/>
  <c r="I37" i="12"/>
  <c r="Q23" i="8" s="1"/>
  <c r="L11" i="2"/>
  <c r="P11" i="2" s="1"/>
  <c r="L11" i="1"/>
  <c r="M11" i="1" s="1"/>
  <c r="R11" i="11"/>
  <c r="K19" i="8"/>
  <c r="K38" i="12"/>
  <c r="O38" i="12"/>
  <c r="Q38" i="12" s="1"/>
  <c r="V11" i="9"/>
  <c r="L23" i="11"/>
  <c r="Q32" i="8"/>
  <c r="R32" i="8" s="1"/>
  <c r="Q32" i="11"/>
  <c r="R32" i="11"/>
  <c r="Q32" i="9"/>
  <c r="R32" i="9" s="1"/>
  <c r="W23" i="11"/>
  <c r="W24" i="11"/>
  <c r="X24" i="11" s="1"/>
  <c r="L23" i="8"/>
  <c r="Q25" i="11"/>
  <c r="R25" i="11" s="1"/>
  <c r="Q24" i="11"/>
  <c r="R24" i="11"/>
  <c r="Q25" i="9"/>
  <c r="R25" i="9" s="1"/>
  <c r="Q24" i="9"/>
  <c r="R24" i="9" s="1"/>
  <c r="L23" i="9"/>
  <c r="L26" i="9" s="1"/>
  <c r="L23" i="1"/>
  <c r="M23" i="1"/>
  <c r="T32" i="9" l="1"/>
  <c r="U32" i="9" s="1"/>
  <c r="T32" i="11"/>
  <c r="U32" i="11" s="1"/>
  <c r="L13" i="1"/>
  <c r="K19" i="1"/>
  <c r="X23" i="11"/>
  <c r="O15" i="2"/>
  <c r="P15" i="2" s="1"/>
  <c r="N19" i="2"/>
  <c r="W28" i="11"/>
  <c r="X28" i="11" s="1"/>
  <c r="W31" i="11"/>
  <c r="X31" i="11" s="1"/>
  <c r="N24" i="2"/>
  <c r="O24" i="2" s="1"/>
  <c r="P24" i="2" s="1"/>
  <c r="K26" i="9"/>
  <c r="N32" i="2"/>
  <c r="O32" i="2" s="1"/>
  <c r="N32" i="9"/>
  <c r="O32" i="9" s="1"/>
  <c r="L15" i="9"/>
  <c r="V15" i="9" s="1"/>
  <c r="K19" i="9"/>
  <c r="L13" i="2"/>
  <c r="K19" i="2"/>
  <c r="L19" i="8"/>
  <c r="L11" i="11"/>
  <c r="K19" i="11"/>
  <c r="K32" i="8"/>
  <c r="L32" i="8" s="1"/>
  <c r="S32" i="8" s="1"/>
  <c r="K32" i="2"/>
  <c r="L32" i="2" s="1"/>
  <c r="K32" i="11"/>
  <c r="L32" i="11" s="1"/>
  <c r="Y32" i="11" s="1"/>
  <c r="K32" i="9"/>
  <c r="L32" i="9" s="1"/>
  <c r="V32" i="9" s="1"/>
  <c r="K32" i="1"/>
  <c r="L32" i="1" s="1"/>
  <c r="M32" i="1" s="1"/>
  <c r="R23" i="8"/>
  <c r="N23" i="11"/>
  <c r="N25" i="2"/>
  <c r="O25" i="2" s="1"/>
  <c r="P25" i="2" s="1"/>
  <c r="N25" i="11"/>
  <c r="O25" i="11" s="1"/>
  <c r="N25" i="9"/>
  <c r="O25" i="9" s="1"/>
  <c r="N24" i="11"/>
  <c r="O24" i="11" s="1"/>
  <c r="N23" i="8"/>
  <c r="N24" i="8"/>
  <c r="O24" i="8" s="1"/>
  <c r="L19" i="9"/>
  <c r="P16" i="9"/>
  <c r="N16" i="9"/>
  <c r="N19" i="9" s="1"/>
  <c r="L24" i="1"/>
  <c r="K26" i="1"/>
  <c r="O19" i="2"/>
  <c r="Q24" i="8"/>
  <c r="R24" i="8" s="1"/>
  <c r="Q23" i="11"/>
  <c r="K23" i="2"/>
  <c r="K24" i="8"/>
  <c r="K24" i="11"/>
  <c r="K37" i="12"/>
  <c r="I49" i="12"/>
  <c r="O49" i="12"/>
  <c r="K49" i="12"/>
  <c r="D45" i="12"/>
  <c r="O45" i="12" s="1"/>
  <c r="Q45" i="12" s="1"/>
  <c r="G45" i="12"/>
  <c r="V11" i="11"/>
  <c r="U11" i="11"/>
  <c r="V29" i="11"/>
  <c r="P16" i="11"/>
  <c r="O16" i="11"/>
  <c r="O19" i="11" s="1"/>
  <c r="N16" i="11"/>
  <c r="N19" i="11" s="1"/>
  <c r="V25" i="11"/>
  <c r="V26" i="11" s="1"/>
  <c r="S26" i="11"/>
  <c r="V12" i="11"/>
  <c r="T12" i="11"/>
  <c r="U12" i="11"/>
  <c r="S18" i="11"/>
  <c r="R18" i="11"/>
  <c r="Q18" i="11"/>
  <c r="V13" i="11"/>
  <c r="T13" i="11"/>
  <c r="U13" i="11"/>
  <c r="P12" i="9"/>
  <c r="M19" i="9"/>
  <c r="M25" i="8"/>
  <c r="J26" i="8"/>
  <c r="S53" i="9"/>
  <c r="V53" i="9"/>
  <c r="Y50" i="11"/>
  <c r="S58" i="11"/>
  <c r="V58" i="11" s="1"/>
  <c r="P30" i="11"/>
  <c r="V50" i="9"/>
  <c r="P54" i="9"/>
  <c r="S54" i="9" s="1"/>
  <c r="V51" i="11"/>
  <c r="Y51" i="11"/>
  <c r="O40" i="12"/>
  <c r="Q40" i="12" s="1"/>
  <c r="N18" i="8"/>
  <c r="O18" i="8" s="1"/>
  <c r="S18" i="8" s="1"/>
  <c r="G40" i="12"/>
  <c r="S30" i="9"/>
  <c r="P26" i="11"/>
  <c r="M19" i="2"/>
  <c r="P18" i="9"/>
  <c r="Y49" i="11"/>
  <c r="Y53" i="11"/>
  <c r="P45" i="8"/>
  <c r="S45" i="8" s="1"/>
  <c r="M23" i="2"/>
  <c r="J26" i="2"/>
  <c r="P48" i="8"/>
  <c r="P59" i="8" s="1"/>
  <c r="M59" i="8"/>
  <c r="P48" i="11"/>
  <c r="M59" i="11"/>
  <c r="K31" i="11"/>
  <c r="L31" i="11" s="1"/>
  <c r="O16" i="8"/>
  <c r="S16" i="8" s="1"/>
  <c r="K28" i="9"/>
  <c r="L28" i="9" s="1"/>
  <c r="K28" i="1"/>
  <c r="L28" i="1" s="1"/>
  <c r="M28" i="1" s="1"/>
  <c r="T17" i="11"/>
  <c r="U17" i="11" s="1"/>
  <c r="Y17" i="11" s="1"/>
  <c r="T15" i="11"/>
  <c r="U15" i="11" s="1"/>
  <c r="Y15" i="11" s="1"/>
  <c r="S45" i="9"/>
  <c r="V45" i="9" s="1"/>
  <c r="V57" i="9"/>
  <c r="Y40" i="11"/>
  <c r="M23" i="9"/>
  <c r="J26" i="9"/>
  <c r="J33" i="9" s="1"/>
  <c r="M11" i="8"/>
  <c r="J19" i="8"/>
  <c r="J33" i="8" s="1"/>
  <c r="J19" i="2"/>
  <c r="J33" i="2" s="1"/>
  <c r="P50" i="2"/>
  <c r="M59" i="2"/>
  <c r="P56" i="9"/>
  <c r="S56" i="9" s="1"/>
  <c r="V48" i="9"/>
  <c r="S48" i="9"/>
  <c r="Y54" i="11"/>
  <c r="C43" i="12"/>
  <c r="C39" i="12"/>
  <c r="C48" i="12"/>
  <c r="S52" i="8"/>
  <c r="H76" i="1"/>
  <c r="M13" i="1" l="1"/>
  <c r="M19" i="1" s="1"/>
  <c r="L19" i="1"/>
  <c r="D48" i="12"/>
  <c r="I48" i="12" s="1"/>
  <c r="M48" i="12"/>
  <c r="S59" i="9"/>
  <c r="P59" i="2"/>
  <c r="M19" i="8"/>
  <c r="M33" i="8" s="1"/>
  <c r="P11" i="8"/>
  <c r="N11" i="8"/>
  <c r="N19" i="8" s="1"/>
  <c r="Y31" i="11"/>
  <c r="S48" i="11"/>
  <c r="P59" i="11"/>
  <c r="P25" i="8"/>
  <c r="M26" i="8"/>
  <c r="O25" i="8"/>
  <c r="N25" i="8"/>
  <c r="V18" i="11"/>
  <c r="T18" i="11"/>
  <c r="U18" i="11" s="1"/>
  <c r="S16" i="11"/>
  <c r="P19" i="11"/>
  <c r="P33" i="11" s="1"/>
  <c r="Q16" i="11"/>
  <c r="Q19" i="11" s="1"/>
  <c r="K26" i="8"/>
  <c r="L24" i="8"/>
  <c r="N28" i="8"/>
  <c r="O28" i="8" s="1"/>
  <c r="S28" i="8" s="1"/>
  <c r="N31" i="2"/>
  <c r="O31" i="2" s="1"/>
  <c r="P31" i="2" s="1"/>
  <c r="N28" i="2"/>
  <c r="O28" i="2" s="1"/>
  <c r="P28" i="2" s="1"/>
  <c r="N31" i="11"/>
  <c r="O31" i="11" s="1"/>
  <c r="N31" i="8"/>
  <c r="O31" i="8" s="1"/>
  <c r="S31" i="8" s="1"/>
  <c r="N31" i="9"/>
  <c r="O31" i="9" s="1"/>
  <c r="V31" i="9" s="1"/>
  <c r="N28" i="9"/>
  <c r="O28" i="9" s="1"/>
  <c r="V28" i="9" s="1"/>
  <c r="N28" i="11"/>
  <c r="O28" i="11" s="1"/>
  <c r="Y28" i="11" s="1"/>
  <c r="W29" i="11"/>
  <c r="X29" i="11" s="1"/>
  <c r="L24" i="11"/>
  <c r="K26" i="11"/>
  <c r="D39" i="12"/>
  <c r="E39" i="12"/>
  <c r="K39" i="12"/>
  <c r="I39" i="12"/>
  <c r="Q30" i="11" s="1"/>
  <c r="R30" i="11" s="1"/>
  <c r="M39" i="12"/>
  <c r="O39" i="12"/>
  <c r="Q39" i="12" s="1"/>
  <c r="S59" i="8"/>
  <c r="W13" i="11"/>
  <c r="X13" i="11" s="1"/>
  <c r="Y13" i="11" s="1"/>
  <c r="W25" i="11"/>
  <c r="W26" i="11" s="1"/>
  <c r="W11" i="11"/>
  <c r="X11" i="11"/>
  <c r="I45" i="12"/>
  <c r="K45" i="12"/>
  <c r="M45" i="12"/>
  <c r="L23" i="2"/>
  <c r="K26" i="2"/>
  <c r="S16" i="9"/>
  <c r="Q16" i="9"/>
  <c r="R16" i="9"/>
  <c r="P59" i="9"/>
  <c r="W12" i="11"/>
  <c r="X12" i="11" s="1"/>
  <c r="Y12" i="11" s="1"/>
  <c r="M24" i="1"/>
  <c r="M26" i="1" s="1"/>
  <c r="L26" i="1"/>
  <c r="O23" i="11"/>
  <c r="N26" i="11"/>
  <c r="M26" i="2"/>
  <c r="M33" i="2" s="1"/>
  <c r="O23" i="2"/>
  <c r="O26" i="2" s="1"/>
  <c r="N23" i="2"/>
  <c r="N26" i="2" s="1"/>
  <c r="D43" i="12"/>
  <c r="M43" i="12" s="1"/>
  <c r="H65" i="11" s="1"/>
  <c r="K43" i="12"/>
  <c r="I43" i="12"/>
  <c r="G43" i="12"/>
  <c r="V56" i="9"/>
  <c r="M26" i="9"/>
  <c r="M33" i="9" s="1"/>
  <c r="P23" i="9"/>
  <c r="N23" i="9"/>
  <c r="N26" i="9" s="1"/>
  <c r="O23" i="9"/>
  <c r="S48" i="8"/>
  <c r="S18" i="9"/>
  <c r="Q18" i="9"/>
  <c r="R18" i="9" s="1"/>
  <c r="T30" i="9"/>
  <c r="U30" i="9" s="1"/>
  <c r="G39" i="12"/>
  <c r="V54" i="9"/>
  <c r="S30" i="11"/>
  <c r="Y58" i="11"/>
  <c r="S12" i="9"/>
  <c r="P19" i="9"/>
  <c r="Q12" i="9"/>
  <c r="Q19" i="9" s="1"/>
  <c r="E45" i="12"/>
  <c r="T23" i="11"/>
  <c r="T24" i="11"/>
  <c r="U24" i="11" s="1"/>
  <c r="T25" i="11"/>
  <c r="U25" i="11" s="1"/>
  <c r="T24" i="9"/>
  <c r="U24" i="9" s="1"/>
  <c r="V24" i="9" s="1"/>
  <c r="T25" i="9"/>
  <c r="U25" i="9" s="1"/>
  <c r="V25" i="9" s="1"/>
  <c r="R23" i="11"/>
  <c r="R26" i="11" s="1"/>
  <c r="Q26" i="11"/>
  <c r="O16" i="9"/>
  <c r="O23" i="8"/>
  <c r="N26" i="8"/>
  <c r="P32" i="2"/>
  <c r="Y11" i="11"/>
  <c r="L19" i="11"/>
  <c r="P13" i="2"/>
  <c r="P19" i="2" s="1"/>
  <c r="L19" i="2"/>
  <c r="O19" i="9" l="1"/>
  <c r="U18" i="9"/>
  <c r="V18" i="9" s="1"/>
  <c r="T18" i="9"/>
  <c r="E65" i="2"/>
  <c r="E65" i="11"/>
  <c r="E65" i="8"/>
  <c r="E65" i="9"/>
  <c r="V16" i="11"/>
  <c r="T16" i="11"/>
  <c r="T19" i="11" s="1"/>
  <c r="T33" i="11" s="1"/>
  <c r="S19" i="11"/>
  <c r="S33" i="11" s="1"/>
  <c r="W18" i="11"/>
  <c r="X18" i="11"/>
  <c r="Y18" i="11" s="1"/>
  <c r="R25" i="8"/>
  <c r="R26" i="8" s="1"/>
  <c r="Q25" i="8"/>
  <c r="Q26" i="8" s="1"/>
  <c r="P26" i="8"/>
  <c r="R12" i="9"/>
  <c r="E43" i="12"/>
  <c r="O43" i="12"/>
  <c r="Q43" i="12" s="1"/>
  <c r="V59" i="9"/>
  <c r="X25" i="11"/>
  <c r="X26" i="11" s="1"/>
  <c r="R16" i="11"/>
  <c r="O11" i="8"/>
  <c r="K48" i="12"/>
  <c r="G48" i="12"/>
  <c r="N30" i="9"/>
  <c r="O30" i="9" s="1"/>
  <c r="N30" i="8"/>
  <c r="O30" i="8" s="1"/>
  <c r="N29" i="11"/>
  <c r="N30" i="2"/>
  <c r="O30" i="2" s="1"/>
  <c r="N29" i="2"/>
  <c r="O29" i="2" s="1"/>
  <c r="N29" i="8"/>
  <c r="O29" i="8" s="1"/>
  <c r="N29" i="9"/>
  <c r="O29" i="9" s="1"/>
  <c r="N30" i="11"/>
  <c r="O30" i="11" s="1"/>
  <c r="P26" i="9"/>
  <c r="P33" i="9" s="1"/>
  <c r="S23" i="9"/>
  <c r="Q23" i="9"/>
  <c r="Q26" i="9" s="1"/>
  <c r="R23" i="9"/>
  <c r="R26" i="9" s="1"/>
  <c r="T16" i="9"/>
  <c r="U16" i="9" s="1"/>
  <c r="V16" i="9" s="1"/>
  <c r="Y24" i="11"/>
  <c r="L26" i="11"/>
  <c r="V30" i="11"/>
  <c r="T30" i="11"/>
  <c r="U30" i="11"/>
  <c r="O26" i="9"/>
  <c r="F65" i="11"/>
  <c r="F65" i="9"/>
  <c r="F65" i="8"/>
  <c r="L26" i="2"/>
  <c r="P23" i="2"/>
  <c r="P26" i="2" s="1"/>
  <c r="Q30" i="8"/>
  <c r="R30" i="8" s="1"/>
  <c r="Q29" i="8"/>
  <c r="R29" i="8" s="1"/>
  <c r="Q29" i="11"/>
  <c r="R29" i="11" s="1"/>
  <c r="Q30" i="9"/>
  <c r="R30" i="9" s="1"/>
  <c r="Q29" i="9"/>
  <c r="R29" i="9" s="1"/>
  <c r="Q33" i="11"/>
  <c r="N33" i="8"/>
  <c r="M35" i="8" s="1"/>
  <c r="M61" i="8" s="1"/>
  <c r="M63" i="8" s="1"/>
  <c r="M65" i="8" s="1"/>
  <c r="M66" i="8" s="1"/>
  <c r="O48" i="12"/>
  <c r="G65" i="9"/>
  <c r="G65" i="11"/>
  <c r="O26" i="11"/>
  <c r="K30" i="9"/>
  <c r="L30" i="9" s="1"/>
  <c r="K30" i="2"/>
  <c r="L30" i="2" s="1"/>
  <c r="P30" i="2" s="1"/>
  <c r="K30" i="11"/>
  <c r="L30" i="11" s="1"/>
  <c r="K30" i="8"/>
  <c r="L30" i="8" s="1"/>
  <c r="K29" i="2"/>
  <c r="K29" i="8"/>
  <c r="L29" i="8" s="1"/>
  <c r="S29" i="8" s="1"/>
  <c r="K29" i="1"/>
  <c r="K30" i="1"/>
  <c r="L30" i="1" s="1"/>
  <c r="M30" i="1" s="1"/>
  <c r="K29" i="11"/>
  <c r="K29" i="9"/>
  <c r="T12" i="9"/>
  <c r="T19" i="9" s="1"/>
  <c r="S19" i="9"/>
  <c r="O26" i="8"/>
  <c r="S23" i="8"/>
  <c r="U23" i="11"/>
  <c r="U26" i="11" s="1"/>
  <c r="T26" i="11"/>
  <c r="T29" i="9"/>
  <c r="U29" i="9" s="1"/>
  <c r="T29" i="11"/>
  <c r="U29" i="11" s="1"/>
  <c r="S24" i="8"/>
  <c r="L26" i="8"/>
  <c r="P35" i="11"/>
  <c r="P61" i="11" s="1"/>
  <c r="P63" i="11" s="1"/>
  <c r="P65" i="11" s="1"/>
  <c r="P66" i="11" s="1"/>
  <c r="S59" i="11"/>
  <c r="V48" i="11"/>
  <c r="V59" i="11" s="1"/>
  <c r="Y48" i="11"/>
  <c r="Q11" i="8"/>
  <c r="Q19" i="8" s="1"/>
  <c r="P19" i="8"/>
  <c r="P35" i="9" l="1"/>
  <c r="P61" i="9" s="1"/>
  <c r="P63" i="9" s="1"/>
  <c r="P65" i="9" s="1"/>
  <c r="P66" i="9" s="1"/>
  <c r="P68" i="11"/>
  <c r="P77" i="11"/>
  <c r="P76" i="11"/>
  <c r="M77" i="8"/>
  <c r="M68" i="8"/>
  <c r="M76" i="8"/>
  <c r="M78" i="8" s="1"/>
  <c r="L29" i="1"/>
  <c r="M29" i="1" s="1"/>
  <c r="K33" i="1"/>
  <c r="J35" i="1" s="1"/>
  <c r="R11" i="8"/>
  <c r="R19" i="8" s="1"/>
  <c r="Q33" i="9"/>
  <c r="Y26" i="11"/>
  <c r="P33" i="8"/>
  <c r="S61" i="11"/>
  <c r="S63" i="11" s="1"/>
  <c r="S65" i="11" s="1"/>
  <c r="S66" i="11" s="1"/>
  <c r="Y59" i="11"/>
  <c r="U12" i="9"/>
  <c r="U19" i="9" s="1"/>
  <c r="L29" i="11"/>
  <c r="K33" i="11"/>
  <c r="J35" i="11" s="1"/>
  <c r="L29" i="2"/>
  <c r="P29" i="2" s="1"/>
  <c r="K33" i="2"/>
  <c r="J35" i="2" s="1"/>
  <c r="V30" i="9"/>
  <c r="S25" i="8"/>
  <c r="S26" i="8" s="1"/>
  <c r="O29" i="11"/>
  <c r="N33" i="11"/>
  <c r="M35" i="11" s="1"/>
  <c r="M61" i="11" s="1"/>
  <c r="M63" i="11" s="1"/>
  <c r="M65" i="11" s="1"/>
  <c r="M66" i="11" s="1"/>
  <c r="R19" i="9"/>
  <c r="V12" i="9"/>
  <c r="V19" i="9" s="1"/>
  <c r="S35" i="11"/>
  <c r="K33" i="8"/>
  <c r="J35" i="8" s="1"/>
  <c r="N33" i="9"/>
  <c r="M35" i="9" s="1"/>
  <c r="M61" i="9" s="1"/>
  <c r="M63" i="9" s="1"/>
  <c r="M65" i="9" s="1"/>
  <c r="M66" i="9" s="1"/>
  <c r="Q33" i="8"/>
  <c r="S33" i="9"/>
  <c r="S30" i="8"/>
  <c r="Y23" i="11"/>
  <c r="W30" i="11"/>
  <c r="X30" i="11" s="1"/>
  <c r="Y30" i="11" s="1"/>
  <c r="S26" i="9"/>
  <c r="T23" i="9"/>
  <c r="T26" i="9" s="1"/>
  <c r="T33" i="9" s="1"/>
  <c r="O19" i="8"/>
  <c r="Y25" i="11"/>
  <c r="U16" i="11"/>
  <c r="U19" i="11" s="1"/>
  <c r="R19" i="11"/>
  <c r="L29" i="9"/>
  <c r="V29" i="9" s="1"/>
  <c r="K33" i="9"/>
  <c r="J35" i="9" s="1"/>
  <c r="D65" i="11"/>
  <c r="D65" i="8"/>
  <c r="D65" i="1"/>
  <c r="D65" i="9"/>
  <c r="D65" i="2"/>
  <c r="W16" i="11"/>
  <c r="W19" i="11" s="1"/>
  <c r="W33" i="11" s="1"/>
  <c r="V19" i="11"/>
  <c r="V33" i="11" s="1"/>
  <c r="N33" i="2"/>
  <c r="M35" i="2" s="1"/>
  <c r="M61" i="2" s="1"/>
  <c r="M63" i="2" s="1"/>
  <c r="M65" i="2" s="1"/>
  <c r="M66" i="2" s="1"/>
  <c r="S35" i="9" l="1"/>
  <c r="S61" i="9" s="1"/>
  <c r="S63" i="9" s="1"/>
  <c r="S65" i="9" s="1"/>
  <c r="S66" i="9" s="1"/>
  <c r="M77" i="11"/>
  <c r="M68" i="11"/>
  <c r="M76" i="11"/>
  <c r="M78" i="11" s="1"/>
  <c r="P76" i="9"/>
  <c r="P78" i="9" s="1"/>
  <c r="P77" i="9"/>
  <c r="P68" i="9"/>
  <c r="X16" i="11"/>
  <c r="U23" i="9"/>
  <c r="P78" i="11"/>
  <c r="S77" i="11"/>
  <c r="S76" i="11"/>
  <c r="S68" i="11"/>
  <c r="M77" i="2"/>
  <c r="M76" i="2"/>
  <c r="M78" i="2" s="1"/>
  <c r="M68" i="2"/>
  <c r="J61" i="11"/>
  <c r="V35" i="11"/>
  <c r="V61" i="11" s="1"/>
  <c r="V63" i="11" s="1"/>
  <c r="V65" i="11" s="1"/>
  <c r="V66" i="11" s="1"/>
  <c r="J61" i="9"/>
  <c r="S11" i="8"/>
  <c r="S19" i="8" s="1"/>
  <c r="M68" i="9"/>
  <c r="M76" i="9"/>
  <c r="M78" i="9" s="1"/>
  <c r="M77" i="9"/>
  <c r="Y29" i="11"/>
  <c r="P35" i="8"/>
  <c r="P61" i="8" s="1"/>
  <c r="P63" i="8" s="1"/>
  <c r="P65" i="8" s="1"/>
  <c r="P66" i="8" s="1"/>
  <c r="M35" i="1"/>
  <c r="J61" i="1"/>
  <c r="J61" i="8"/>
  <c r="S35" i="8"/>
  <c r="J61" i="2"/>
  <c r="P35" i="2"/>
  <c r="J63" i="9" l="1"/>
  <c r="V61" i="9"/>
  <c r="Y61" i="11"/>
  <c r="J63" i="11"/>
  <c r="U26" i="9"/>
  <c r="V23" i="9"/>
  <c r="V26" i="9" s="1"/>
  <c r="S68" i="9"/>
  <c r="S76" i="9"/>
  <c r="S77" i="9"/>
  <c r="P77" i="8"/>
  <c r="P68" i="8"/>
  <c r="P76" i="8"/>
  <c r="P78" i="8" s="1"/>
  <c r="V35" i="9"/>
  <c r="S78" i="11"/>
  <c r="X19" i="11"/>
  <c r="Y19" i="11" s="1"/>
  <c r="Y16" i="11"/>
  <c r="J63" i="2"/>
  <c r="P61" i="2"/>
  <c r="J63" i="8"/>
  <c r="S61" i="8"/>
  <c r="V76" i="11"/>
  <c r="V78" i="11" s="1"/>
  <c r="V77" i="11"/>
  <c r="V68" i="11"/>
  <c r="M61" i="1"/>
  <c r="J63" i="1"/>
  <c r="Y35" i="11"/>
  <c r="S78" i="9" l="1"/>
  <c r="J65" i="11"/>
  <c r="Y63" i="11"/>
  <c r="S63" i="8"/>
  <c r="J65" i="8"/>
  <c r="M63" i="1"/>
  <c r="J65" i="1"/>
  <c r="J65" i="2"/>
  <c r="P63" i="2"/>
  <c r="J65" i="9"/>
  <c r="V63" i="9"/>
  <c r="J66" i="1" l="1"/>
  <c r="M65" i="1"/>
  <c r="J66" i="8"/>
  <c r="S65" i="8"/>
  <c r="P65" i="2"/>
  <c r="J66" i="2"/>
  <c r="V65" i="9"/>
  <c r="J66" i="9"/>
  <c r="J66" i="11"/>
  <c r="Y65" i="11"/>
  <c r="Y66" i="11" l="1"/>
  <c r="J68" i="11"/>
  <c r="Y68" i="11" s="1"/>
  <c r="J76" i="11"/>
  <c r="J78" i="11" s="1"/>
  <c r="J77" i="11"/>
  <c r="J77" i="1"/>
  <c r="J68" i="1"/>
  <c r="M68" i="1" s="1"/>
  <c r="M66" i="1"/>
  <c r="J76" i="1"/>
  <c r="J68" i="9"/>
  <c r="V68" i="9" s="1"/>
  <c r="J76" i="9"/>
  <c r="J77" i="9"/>
  <c r="V66" i="9"/>
  <c r="J77" i="8"/>
  <c r="S66" i="8"/>
  <c r="J76" i="8"/>
  <c r="J68" i="8"/>
  <c r="S68" i="8" s="1"/>
  <c r="J77" i="2"/>
  <c r="J76" i="2"/>
  <c r="P66" i="2"/>
  <c r="J68" i="2"/>
  <c r="P68" i="2" s="1"/>
  <c r="J78" i="1" l="1"/>
  <c r="J78" i="8"/>
  <c r="J78" i="2"/>
  <c r="J78" i="9"/>
</calcChain>
</file>

<file path=xl/comments1.xml><?xml version="1.0" encoding="utf-8"?>
<comments xmlns="http://schemas.openxmlformats.org/spreadsheetml/2006/main">
  <authors>
    <author>OSP-West</author>
  </authors>
  <commentList>
    <comment ref="D17" authorId="0" shapeId="0">
      <text>
        <r>
          <rPr>
            <sz val="10"/>
            <color indexed="81"/>
            <rFont val="Tahoma"/>
            <family val="2"/>
          </rPr>
          <t>College of Medicine faculty are primarily on 52 week appointments and are not eligble for Recess (Extra Comp) pay.</t>
        </r>
      </text>
    </comment>
    <comment ref="C52" authorId="0" shapeId="0">
      <text>
        <r>
          <rPr>
            <sz val="10"/>
            <color indexed="81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</commentList>
</comments>
</file>

<file path=xl/comments2.xml><?xml version="1.0" encoding="utf-8"?>
<comments xmlns="http://schemas.openxmlformats.org/spreadsheetml/2006/main">
  <authors>
    <author>OSP-West</author>
  </authors>
  <commentList>
    <comment ref="D17" authorId="0" shapeId="0">
      <text>
        <r>
          <rPr>
            <sz val="10"/>
            <color indexed="81"/>
            <rFont val="Tahoma"/>
            <family val="2"/>
          </rPr>
          <t>College of Medicine faculty are primarily on 52 week appointments and are not eligble for Recess (Extra Comp) pay.</t>
        </r>
      </text>
    </comment>
    <comment ref="C52" authorId="0" shapeId="0">
      <text>
        <r>
          <rPr>
            <sz val="10"/>
            <color indexed="81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</commentList>
</comments>
</file>

<file path=xl/comments3.xml><?xml version="1.0" encoding="utf-8"?>
<comments xmlns="http://schemas.openxmlformats.org/spreadsheetml/2006/main">
  <authors>
    <author>OSP-West</author>
  </authors>
  <commentList>
    <comment ref="D17" authorId="0" shapeId="0">
      <text>
        <r>
          <rPr>
            <sz val="10"/>
            <color indexed="81"/>
            <rFont val="Tahoma"/>
            <family val="2"/>
          </rPr>
          <t>College of Medicine faculty are primarily on 52 week appointments and are not eligble for Recess (Extra Comp) pay.</t>
        </r>
      </text>
    </comment>
    <comment ref="C52" authorId="0" shapeId="0">
      <text>
        <r>
          <rPr>
            <sz val="10"/>
            <color indexed="81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</commentList>
</comments>
</file>

<file path=xl/comments4.xml><?xml version="1.0" encoding="utf-8"?>
<comments xmlns="http://schemas.openxmlformats.org/spreadsheetml/2006/main">
  <authors>
    <author>OSP-West</author>
  </authors>
  <commentList>
    <comment ref="D17" authorId="0" shapeId="0">
      <text>
        <r>
          <rPr>
            <sz val="10"/>
            <color indexed="81"/>
            <rFont val="Tahoma"/>
            <family val="2"/>
          </rPr>
          <t>College of Medicine faculty are primarily on 52 week appointments and are not eligble for Recess (Extra Comp) pay.</t>
        </r>
      </text>
    </comment>
    <comment ref="C52" authorId="0" shapeId="0">
      <text>
        <r>
          <rPr>
            <sz val="10"/>
            <color indexed="81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</commentList>
</comments>
</file>

<file path=xl/comments5.xml><?xml version="1.0" encoding="utf-8"?>
<comments xmlns="http://schemas.openxmlformats.org/spreadsheetml/2006/main">
  <authors>
    <author>OSP-West</author>
  </authors>
  <commentList>
    <comment ref="D17" authorId="0" shapeId="0">
      <text>
        <r>
          <rPr>
            <sz val="10"/>
            <color indexed="81"/>
            <rFont val="Tahoma"/>
            <family val="2"/>
          </rPr>
          <t>College of Medicine faculty are primarily on 52 week appointments and are not eligble for Recess (Extra Comp) pay.</t>
        </r>
      </text>
    </comment>
    <comment ref="C52" authorId="0" shapeId="0">
      <text>
        <r>
          <rPr>
            <sz val="10"/>
            <color indexed="81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</commentList>
</comments>
</file>

<file path=xl/sharedStrings.xml><?xml version="1.0" encoding="utf-8"?>
<sst xmlns="http://schemas.openxmlformats.org/spreadsheetml/2006/main" count="751" uniqueCount="229">
  <si>
    <t>Grants / Contracts</t>
  </si>
  <si>
    <t xml:space="preserve"> </t>
  </si>
  <si>
    <t xml:space="preserve">Sponsoring Agency : </t>
  </si>
  <si>
    <t xml:space="preserve">Titled : </t>
  </si>
  <si>
    <t xml:space="preserve">Principal Investigator : </t>
  </si>
  <si>
    <t xml:space="preserve">Period : </t>
  </si>
  <si>
    <t>thru</t>
  </si>
  <si>
    <t>YEAR 1</t>
  </si>
  <si>
    <t>CUMULATIVE</t>
  </si>
  <si>
    <t>A.</t>
  </si>
  <si>
    <t xml:space="preserve"> Salaries</t>
  </si>
  <si>
    <t>Senior Personnel</t>
  </si>
  <si>
    <t>% Effort</t>
  </si>
  <si>
    <t>Salary</t>
  </si>
  <si>
    <t>PI</t>
  </si>
  <si>
    <t>Co</t>
  </si>
  <si>
    <t xml:space="preserve">Senior Personnel Subtotal : </t>
  </si>
  <si>
    <t>B.</t>
  </si>
  <si>
    <t xml:space="preserve"> Other Personnel</t>
  </si>
  <si>
    <t>Graduate Students</t>
  </si>
  <si>
    <t>Undergrad Students</t>
  </si>
  <si>
    <t>Part-time Faculty/Staff</t>
  </si>
  <si>
    <t>Year 1</t>
  </si>
  <si>
    <t>Faculty</t>
  </si>
  <si>
    <t xml:space="preserve">Total Salaries and Fringe Benefits : </t>
  </si>
  <si>
    <t>D.</t>
  </si>
  <si>
    <t xml:space="preserve"> Equipment</t>
  </si>
  <si>
    <t>(list)</t>
  </si>
  <si>
    <t xml:space="preserve">Total Equipment : </t>
  </si>
  <si>
    <t>E.</t>
  </si>
  <si>
    <t xml:space="preserve"> Travel</t>
  </si>
  <si>
    <t xml:space="preserve">Domestic </t>
  </si>
  <si>
    <t xml:space="preserve">International </t>
  </si>
  <si>
    <t xml:space="preserve">Total Travel : </t>
  </si>
  <si>
    <t>G.</t>
  </si>
  <si>
    <t xml:space="preserve"> Supplies and Other Direct Costs</t>
  </si>
  <si>
    <t>Materials &amp; Supplies</t>
  </si>
  <si>
    <t>Publication Costs</t>
  </si>
  <si>
    <t>Consultant Services</t>
  </si>
  <si>
    <t>Computer Services</t>
  </si>
  <si>
    <t>Other (Analytical Services/Instrument Use)</t>
  </si>
  <si>
    <t>Subcontracts       1)</t>
  </si>
  <si>
    <t>2)</t>
  </si>
  <si>
    <t xml:space="preserve">Total Supplies and Other Direct Costs : </t>
  </si>
  <si>
    <t xml:space="preserve">TOTAL DIRECT COSTS: </t>
  </si>
  <si>
    <t>Total  Cost</t>
  </si>
  <si>
    <t xml:space="preserve">Purpose of Grant / Contract : </t>
  </si>
  <si>
    <t>R</t>
  </si>
  <si>
    <t>(R = Research, I = Instruction, P = Public Service, S = Special Rate on Total Costs)</t>
  </si>
  <si>
    <t>Campus Status :</t>
  </si>
  <si>
    <t>C</t>
  </si>
  <si>
    <t>(C = On Campus, O = Off Campus)</t>
  </si>
  <si>
    <t>YEAR 2</t>
  </si>
  <si>
    <t>Year 2</t>
  </si>
  <si>
    <t>YEAR 3</t>
  </si>
  <si>
    <t>Year 3</t>
  </si>
  <si>
    <t>YEAR 4</t>
  </si>
  <si>
    <t>Year 4</t>
  </si>
  <si>
    <t>YEAR 5</t>
  </si>
  <si>
    <t>Year 5</t>
  </si>
  <si>
    <t xml:space="preserve">Budget Period : </t>
  </si>
  <si>
    <t>-</t>
  </si>
  <si>
    <t>Fringe Benefit Rates</t>
  </si>
  <si>
    <t>Faculty (AAUP)</t>
  </si>
  <si>
    <t>NonExempt Staff (Bi-Weekly)</t>
  </si>
  <si>
    <t>Students (Grad and Undergrad)</t>
  </si>
  <si>
    <t>PRO-RATED RATES USED</t>
  </si>
  <si>
    <t>weight</t>
  </si>
  <si>
    <t>YEAR 6</t>
  </si>
  <si>
    <t>YEAR 7</t>
  </si>
  <si>
    <t>name</t>
  </si>
  <si>
    <t>Click on Rates worksheet</t>
  </si>
  <si>
    <t>The amount will automatically calculate  and be entered in the year 1 column</t>
  </si>
  <si>
    <t>Proceed to enter budget dollars for remainder of personnel</t>
  </si>
  <si>
    <t>Fringes will calculate automatically for you.</t>
  </si>
  <si>
    <t>Proceed to enter budget dollars for remainder of cost categories.</t>
  </si>
  <si>
    <t xml:space="preserve">If you are using a multi year budget you will notice in years 2 and beyond </t>
  </si>
  <si>
    <t>You may override any of those dollars by entering any number in the field.</t>
  </si>
  <si>
    <r>
      <t xml:space="preserve">Change the budget period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</rPr>
      <t xml:space="preserve"> to coincide with your project period</t>
    </r>
  </si>
  <si>
    <r>
      <t>Click on the word</t>
    </r>
    <r>
      <rPr>
        <sz val="12"/>
        <color indexed="12"/>
        <rFont val="Times New Roman"/>
        <family val="1"/>
      </rPr>
      <t xml:space="preserve"> name </t>
    </r>
    <r>
      <rPr>
        <sz val="12"/>
        <rFont val="Times New Roman"/>
      </rPr>
      <t>next to Sponsoring Agency and enter your sponsor's name</t>
    </r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</si>
  <si>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</rPr>
      <t>next to Title and enter the title of your project</t>
    </r>
  </si>
  <si>
    <r>
      <t xml:space="preserve">Your project start and end date should appear in </t>
    </r>
    <r>
      <rPr>
        <sz val="12"/>
        <color indexed="10"/>
        <rFont val="Times New Roman"/>
        <family val="1"/>
      </rPr>
      <t>red.</t>
    </r>
    <r>
      <rPr>
        <sz val="12"/>
        <rFont val="Times New Roman"/>
      </rPr>
      <t xml:space="preserve"> </t>
    </r>
  </si>
  <si>
    <r>
      <t xml:space="preserve"> They come from the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</rPr>
      <t xml:space="preserve"> you entered on the Rates Worksheet</t>
    </r>
  </si>
  <si>
    <r>
      <t xml:space="preserve">Click on the second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</rPr>
      <t>under effort and enter the percentage of time you will spend on the project during the recess year.</t>
    </r>
  </si>
  <si>
    <t>Exmpt Staff (Mnthly)/Non-AAUP Faculty</t>
  </si>
  <si>
    <t>Part-Time Faculty (&lt;65%)/Staff (&lt;80%)/Post Doc</t>
  </si>
  <si>
    <t>Exempt Staff (Monthly)</t>
  </si>
  <si>
    <t>Post Doctoral Support</t>
  </si>
  <si>
    <t>Non-Exempt Staff (Bi-Weekly)</t>
  </si>
  <si>
    <t>P-T Fac(&lt;65%)/Staff(&lt;80%)&amp;Post Doc</t>
  </si>
  <si>
    <t>Long Distance (Not Subject to Indirect)</t>
  </si>
  <si>
    <t xml:space="preserve">5 Year Budget </t>
  </si>
  <si>
    <t>3)</t>
  </si>
  <si>
    <t>4)</t>
  </si>
  <si>
    <t>Step 1:  MANDATORY</t>
  </si>
  <si>
    <t>Click on the first "-" under salary and enter the appropriate base salary at the expected time of the award.</t>
  </si>
  <si>
    <t>Fringe Benefit Base for Project Period</t>
  </si>
  <si>
    <t>Year 6</t>
  </si>
  <si>
    <t>Year 7</t>
  </si>
  <si>
    <t>App't Type</t>
  </si>
  <si>
    <t xml:space="preserve">Instructions for Federal projects </t>
  </si>
  <si>
    <t>From the drop down list, choose the base (starting year) fiscal year of the project.</t>
  </si>
  <si>
    <t>New</t>
  </si>
  <si>
    <t>Fiscal year dates:</t>
  </si>
  <si>
    <t>Click on the worksheet that agrees with the number years you are requesting the sponsor to fund</t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</si>
  <si>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</rPr>
      <t xml:space="preserve">next to Principal Investigator (PI) and the PI's name </t>
    </r>
  </si>
  <si>
    <t>The appropriate salary increases for the same % of effort in subsequent years are automatically calculated in the spreadsheet.</t>
  </si>
  <si>
    <t>The recess base salary will be calculated automatically</t>
  </si>
  <si>
    <t>The amount will automatically calculate and be entered in the year 1 column</t>
  </si>
  <si>
    <r>
      <t>Enter the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name</t>
    </r>
    <r>
      <rPr>
        <sz val="12"/>
        <rFont val="Times New Roman"/>
      </rPr>
      <t xml:space="preserve"> of the Co-PI</t>
    </r>
  </si>
  <si>
    <t>If the Co-PI is on a 32 week appointment and eligible for Extra Compensation enter the percentage of time the CoPI will spend on the project during the recess period.</t>
  </si>
  <si>
    <t>Enter the percentage of time the Co PI will spend on the project during the academic period.</t>
  </si>
  <si>
    <r>
      <t xml:space="preserve">Click on the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</rPr>
      <t>under effort and enter the percentage of time you will spend on the project during the academic period.</t>
    </r>
  </si>
  <si>
    <t>Add additional Co-PIs as appropriate</t>
  </si>
  <si>
    <t>Do not override any fringe or indirect cost entries</t>
  </si>
  <si>
    <t>The combination of your budget period dates and base fiscal year will be used to calculate the prorated fringe benefits for the budget.</t>
  </si>
  <si>
    <t>Determine if the CoPI(s) are on a 32 week (aka 9 month or academic year) or 12 month appointment (most College of Medicine faculty are on a 12 month appointment). Use the appropriate line(s) in Senior Personnel section for their type of Appointment.</t>
  </si>
  <si>
    <t xml:space="preserve">Facilities and Administrative Costs Calculation: </t>
  </si>
  <si>
    <t>Facilities and Administrative Cost Base:</t>
  </si>
  <si>
    <t xml:space="preserve">Total F&amp;A Cost : </t>
  </si>
  <si>
    <t>Facilities and Administrative Data</t>
  </si>
  <si>
    <t>Name</t>
  </si>
  <si>
    <t>Total Exempt Staff</t>
  </si>
  <si>
    <t>PM</t>
  </si>
  <si>
    <t>CAL</t>
  </si>
  <si>
    <t>ACAD</t>
  </si>
  <si>
    <t>Calendar</t>
  </si>
  <si>
    <t>Academic</t>
  </si>
  <si>
    <t>Please DO NOT change any information on this sheet.</t>
  </si>
  <si>
    <t>Percent of Time &amp; Effort to Person Months (PM)</t>
  </si>
  <si>
    <t>Interactive Conversion Table for the University of Cincinnati</t>
  </si>
  <si>
    <t>EXC</t>
  </si>
  <si>
    <t>9 Month</t>
  </si>
  <si>
    <t>12 Month</t>
  </si>
  <si>
    <t>Recess</t>
  </si>
  <si>
    <t>Academic Year</t>
  </si>
  <si>
    <t>Calendar Year</t>
  </si>
  <si>
    <t xml:space="preserve">  % effort </t>
  </si>
  <si>
    <t xml:space="preserve">         PM</t>
  </si>
  <si>
    <t xml:space="preserve"> % effort</t>
  </si>
  <si>
    <t xml:space="preserve">  % effort</t>
  </si>
  <si>
    <t xml:space="preserve">        PM</t>
  </si>
  <si>
    <t>Instructions:</t>
  </si>
  <si>
    <t>To use the chart simply insert the percent effort that you want to convert into the -0- of the Recess % effort line and</t>
  </si>
  <si>
    <t>hit enter.  The person month 9 and 12 will be displayed simultaneously.</t>
  </si>
  <si>
    <t xml:space="preserve">There are three basic salary (wage) bases: Calendar Year, Academic Year and Summer (Recess) Term. Here is a month/week/days   </t>
  </si>
  <si>
    <t>breakout for each:</t>
  </si>
  <si>
    <t>Academic Year (AY)</t>
  </si>
  <si>
    <t>32 weeks</t>
  </si>
  <si>
    <t>EXC Recess</t>
  </si>
  <si>
    <t>14 weeks</t>
  </si>
  <si>
    <t xml:space="preserve">Calendar Year (CY) </t>
  </si>
  <si>
    <t>52 weeks</t>
  </si>
  <si>
    <t>To fill out the budget forms for the SF 424 R&amp;R grantees will need to convert percent-of-effort to person-months.  Below are</t>
  </si>
  <si>
    <t>a three examples of how person-months are applied:</t>
  </si>
  <si>
    <t>Example 1:</t>
  </si>
  <si>
    <t xml:space="preserve">A PI with EXC Recess at a salary of $27,563 ($63,000*(14/32). </t>
  </si>
  <si>
    <t>25% of EXC Recess effort would equate to 0.81 person-months (14 weeks x.25 effort/4.333 [average number of weeks per month]).</t>
  </si>
  <si>
    <t>The budget figure for that effort would be $6,891 (27,563 multiplied by .25 effort).</t>
  </si>
  <si>
    <t>Example 2:</t>
  </si>
  <si>
    <t xml:space="preserve">A PI on an AY appointment at a salary of $63,000.  </t>
  </si>
  <si>
    <t>25% of AY effort would equate to 1.85 person-months (32 weeks x.25 effort/4.333 [average number of weeks per month]).</t>
  </si>
  <si>
    <t>The budget figure for that effort would be $15,750 (63,000 multiplied by .25 effort).</t>
  </si>
  <si>
    <t>Example 3:</t>
  </si>
  <si>
    <t xml:space="preserve">A PI on an CY appointment at a salary of $72,000.  </t>
  </si>
  <si>
    <t>25% of CY effort would equate to 3.00 person-months (52 weeks x.25 effort/4.333 [average number of weeks per month]).</t>
  </si>
  <si>
    <t>The budget figure for that effort would be $18,000 (72,000 multiplied by .25 effort).</t>
  </si>
  <si>
    <t xml:space="preserve">Special F&amp;A Rate : </t>
  </si>
  <si>
    <t>Go to the "Indirect Data" section at the bottom of the worksheet and enter the indirect data relative to your project</t>
  </si>
  <si>
    <t>Change the letters/numbers in blue as appropriate</t>
  </si>
  <si>
    <t>Return to Row 4</t>
  </si>
  <si>
    <t>Sal</t>
  </si>
  <si>
    <t>FB</t>
  </si>
  <si>
    <t>Total</t>
  </si>
  <si>
    <t>Sub Totals</t>
  </si>
  <si>
    <t xml:space="preserve">4 Year Budget </t>
  </si>
  <si>
    <t xml:space="preserve">3 Year Budget </t>
  </si>
  <si>
    <t xml:space="preserve">2 Year Budget </t>
  </si>
  <si>
    <t xml:space="preserve">1 Year Budget </t>
  </si>
  <si>
    <t>FY17</t>
  </si>
  <si>
    <t>FY 17</t>
  </si>
  <si>
    <t>FY18</t>
  </si>
  <si>
    <t>FY 18</t>
  </si>
  <si>
    <t xml:space="preserve">F&amp;A Cost (on TDC): </t>
  </si>
  <si>
    <t>7/1/2017 - 6/30/18</t>
  </si>
  <si>
    <t>Indirect Cost Rates (on Campus)</t>
  </si>
  <si>
    <t>Research Indirect Costs</t>
  </si>
  <si>
    <t>Instruction Indirect Costs</t>
  </si>
  <si>
    <t>Public Service Indirect Costs</t>
  </si>
  <si>
    <t>Indirect Cost Rates (off Campus)</t>
  </si>
  <si>
    <t>Research F&amp;A</t>
  </si>
  <si>
    <t>Instruction F&amp;A</t>
  </si>
  <si>
    <t>PS F&amp;A</t>
  </si>
  <si>
    <t>Detailed F&amp;A figures for prorated rates</t>
  </si>
  <si>
    <t>*If both lines have the same rate, then just list as one line on forms.</t>
  </si>
  <si>
    <t xml:space="preserve">Fiscal Year : </t>
  </si>
  <si>
    <t xml:space="preserve">Fiscal Year Base Period : </t>
  </si>
  <si>
    <t>FY19</t>
  </si>
  <si>
    <t>7/16-6/17</t>
  </si>
  <si>
    <t>7/17-6/18</t>
  </si>
  <si>
    <t>7/18-6/19</t>
  </si>
  <si>
    <t>FY20</t>
  </si>
  <si>
    <t>FY 19</t>
  </si>
  <si>
    <t>`</t>
  </si>
  <si>
    <t>FY 20</t>
  </si>
  <si>
    <t>Indirect Cost Rates (off Campus &amp; for Sub-Contracts $25,000 or less)</t>
  </si>
  <si>
    <t>7/19-6/20</t>
  </si>
  <si>
    <t>FY21</t>
  </si>
  <si>
    <t>UC Tuition rates</t>
  </si>
  <si>
    <t>some of the fields are calculating automatically (3% increase)</t>
  </si>
  <si>
    <t>7/20-6/21</t>
  </si>
  <si>
    <t>FY22</t>
  </si>
  <si>
    <t>FY 21</t>
  </si>
  <si>
    <t>7/1/2016 - 6/30/17</t>
  </si>
  <si>
    <t>7/1/2018 - 6/30/19</t>
  </si>
  <si>
    <t>7/1/2019 - 6/30/20</t>
  </si>
  <si>
    <t>7/1/2020 - 6/30/21</t>
  </si>
  <si>
    <t>FY23</t>
  </si>
  <si>
    <t>FY 22</t>
  </si>
  <si>
    <t>7/1/2021 - 6/30/22</t>
  </si>
  <si>
    <t>FY24</t>
  </si>
  <si>
    <t>7/21-6/22</t>
  </si>
  <si>
    <t>7/22-6/23</t>
  </si>
  <si>
    <t>FY 23</t>
  </si>
  <si>
    <t>7/1/2022 - 6/30/23</t>
  </si>
  <si>
    <t>FY25</t>
  </si>
  <si>
    <t>FY 24</t>
  </si>
  <si>
    <t>7/1/2023 - 6/30/24</t>
  </si>
  <si>
    <t>Last Revised: 3/24/17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</si>
</sst>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mm/dd/yy_)"/>
    <numFmt numFmtId="166" formatCode="0.00%;[Red]\-0.00%"/>
    <numFmt numFmtId="168" formatCode="_(* #,##0_);_(* \(#,##0\);_(* &quot;-&quot;??_);_(@_)"/>
    <numFmt numFmtId="170" formatCode="_(&quot;$&quot;* #,##0_);_(&quot;$&quot;* \(#,##0\);_(&quot;$&quot;* &quot;-&quot;??_);_(@_)"/>
    <numFmt numFmtId="177" formatCode="0.00_)"/>
    <numFmt numFmtId="187" formatCode="m/d/yy;@"/>
  </numFmts>
  <fonts count="56">
    <font>
      <sz val="12"/>
      <name val="Times New Roman"/>
    </font>
    <font>
      <sz val="10"/>
      <name val="Arial"/>
      <family val="2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i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0"/>
      <name val="Times New Roman"/>
      <family val="1"/>
    </font>
    <font>
      <u/>
      <sz val="7.5"/>
      <color indexed="12"/>
      <name val="Courier"/>
      <family val="3"/>
    </font>
    <font>
      <sz val="12"/>
      <name val="SWISS"/>
    </font>
    <font>
      <sz val="10"/>
      <color indexed="81"/>
      <name val="Tahoma"/>
      <family val="2"/>
    </font>
    <font>
      <sz val="14"/>
      <name val="Brush Script MT"/>
      <family val="4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b/>
      <sz val="12"/>
      <color indexed="14"/>
      <name val="Arial"/>
      <family val="2"/>
    </font>
    <font>
      <sz val="12"/>
      <color indexed="8"/>
      <name val="Arial"/>
      <family val="2"/>
    </font>
    <font>
      <sz val="12"/>
      <color indexed="10"/>
      <name val="SWISS"/>
    </font>
    <font>
      <sz val="8"/>
      <name val="Times New Roman"/>
      <family val="1"/>
    </font>
    <font>
      <sz val="10"/>
      <name val="Arial"/>
      <family val="2"/>
    </font>
    <font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  <font>
      <sz val="12"/>
      <color rgb="FF006600"/>
      <name val="Times New Roman"/>
      <family val="1"/>
    </font>
    <font>
      <sz val="12"/>
      <color rgb="FF006600"/>
      <name val="Arial"/>
      <family val="2"/>
    </font>
    <font>
      <b/>
      <sz val="12"/>
      <color rgb="FF006600"/>
      <name val="Times New Roman"/>
      <family val="1"/>
    </font>
    <font>
      <b/>
      <sz val="12"/>
      <color rgb="FF006600"/>
      <name val="Arial"/>
      <family val="2"/>
    </font>
    <font>
      <b/>
      <sz val="13"/>
      <color rgb="FF006600"/>
      <name val="Arial"/>
      <family val="2"/>
    </font>
    <font>
      <sz val="10"/>
      <color rgb="FF0066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</cellStyleXfs>
  <cellXfs count="263">
    <xf numFmtId="0" fontId="0" fillId="0" borderId="0" xfId="0"/>
    <xf numFmtId="164" fontId="0" fillId="0" borderId="0" xfId="0" applyNumberFormat="1" applyProtection="1"/>
    <xf numFmtId="6" fontId="0" fillId="0" borderId="0" xfId="0" applyNumberFormat="1" applyProtection="1"/>
    <xf numFmtId="0" fontId="2" fillId="0" borderId="0" xfId="0" applyFont="1" applyProtection="1">
      <protection locked="0"/>
    </xf>
    <xf numFmtId="165" fontId="0" fillId="0" borderId="0" xfId="0" applyNumberFormat="1" applyProtection="1"/>
    <xf numFmtId="38" fontId="0" fillId="0" borderId="0" xfId="0" applyNumberFormat="1" applyProtection="1"/>
    <xf numFmtId="37" fontId="0" fillId="0" borderId="0" xfId="0" applyNumberFormat="1" applyProtection="1"/>
    <xf numFmtId="166" fontId="0" fillId="0" borderId="0" xfId="0" applyNumberFormat="1" applyProtection="1"/>
    <xf numFmtId="5" fontId="0" fillId="0" borderId="0" xfId="0" applyNumberFormat="1" applyProtection="1"/>
    <xf numFmtId="10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6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6" fontId="0" fillId="0" borderId="0" xfId="0" applyNumberFormat="1" applyAlignment="1" applyProtection="1">
      <alignment horizontal="left"/>
    </xf>
    <xf numFmtId="164" fontId="3" fillId="0" borderId="0" xfId="0" applyNumberFormat="1" applyFont="1" applyAlignment="1" applyProtection="1">
      <alignment horizontal="centerContinuous"/>
    </xf>
    <xf numFmtId="164" fontId="0" fillId="0" borderId="0" xfId="0" applyNumberFormat="1" applyAlignment="1" applyProtection="1">
      <alignment horizontal="centerContinuous"/>
    </xf>
    <xf numFmtId="6" fontId="0" fillId="0" borderId="0" xfId="0" applyNumberFormat="1" applyAlignment="1" applyProtection="1">
      <alignment horizontal="centerContinuous"/>
    </xf>
    <xf numFmtId="0" fontId="4" fillId="0" borderId="0" xfId="0" applyFont="1" applyAlignment="1">
      <alignment horizontal="right"/>
    </xf>
    <xf numFmtId="164" fontId="4" fillId="0" borderId="0" xfId="0" applyNumberFormat="1" applyFont="1" applyProtection="1"/>
    <xf numFmtId="164" fontId="4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Protection="1"/>
    <xf numFmtId="164" fontId="6" fillId="0" borderId="0" xfId="0" applyNumberFormat="1" applyFont="1" applyAlignment="1" applyProtection="1">
      <alignment horizontal="right"/>
    </xf>
    <xf numFmtId="164" fontId="6" fillId="0" borderId="0" xfId="0" applyNumberFormat="1" applyFont="1" applyProtection="1"/>
    <xf numFmtId="164" fontId="7" fillId="0" borderId="0" xfId="0" applyNumberFormat="1" applyFont="1" applyAlignment="1" applyProtection="1">
      <alignment horizontal="right"/>
    </xf>
    <xf numFmtId="164" fontId="7" fillId="0" borderId="0" xfId="0" applyNumberFormat="1" applyFont="1" applyProtection="1"/>
    <xf numFmtId="37" fontId="4" fillId="0" borderId="0" xfId="0" applyNumberFormat="1" applyFont="1" applyProtection="1"/>
    <xf numFmtId="0" fontId="6" fillId="0" borderId="0" xfId="0" applyFont="1"/>
    <xf numFmtId="0" fontId="4" fillId="0" borderId="0" xfId="0" applyFont="1"/>
    <xf numFmtId="164" fontId="7" fillId="0" borderId="0" xfId="0" applyNumberFormat="1" applyFont="1" applyAlignment="1" applyProtection="1">
      <alignment horizontal="centerContinuous"/>
    </xf>
    <xf numFmtId="164" fontId="8" fillId="0" borderId="0" xfId="0" applyNumberFormat="1" applyFont="1" applyAlignment="1" applyProtection="1">
      <alignment horizontal="left"/>
    </xf>
    <xf numFmtId="38" fontId="4" fillId="0" borderId="0" xfId="0" applyNumberFormat="1" applyFont="1" applyProtection="1"/>
    <xf numFmtId="0" fontId="7" fillId="0" borderId="0" xfId="0" applyFont="1"/>
    <xf numFmtId="0" fontId="8" fillId="0" borderId="0" xfId="0" applyFont="1" applyAlignment="1">
      <alignment horizontal="left"/>
    </xf>
    <xf numFmtId="5" fontId="0" fillId="0" borderId="0" xfId="0" applyNumberFormat="1" applyAlignment="1" applyProtection="1">
      <alignment horizontal="centerContinuous"/>
    </xf>
    <xf numFmtId="6" fontId="3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Continuous"/>
    </xf>
    <xf numFmtId="164" fontId="7" fillId="0" borderId="0" xfId="0" applyNumberFormat="1" applyFont="1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168" fontId="10" fillId="0" borderId="0" xfId="1" applyNumberFormat="1" applyFont="1"/>
    <xf numFmtId="168" fontId="10" fillId="0" borderId="1" xfId="1" applyNumberFormat="1" applyFont="1" applyBorder="1"/>
    <xf numFmtId="38" fontId="12" fillId="0" borderId="0" xfId="0" applyNumberFormat="1" applyFont="1" applyProtection="1"/>
    <xf numFmtId="38" fontId="10" fillId="0" borderId="0" xfId="0" applyNumberFormat="1" applyFont="1" applyAlignment="1" applyProtection="1">
      <alignment horizontal="left"/>
    </xf>
    <xf numFmtId="37" fontId="10" fillId="0" borderId="0" xfId="0" applyNumberFormat="1" applyFont="1" applyProtection="1"/>
    <xf numFmtId="168" fontId="12" fillId="0" borderId="0" xfId="1" applyNumberFormat="1" applyFont="1" applyProtection="1"/>
    <xf numFmtId="37" fontId="12" fillId="0" borderId="0" xfId="0" applyNumberFormat="1" applyFont="1" applyProtection="1"/>
    <xf numFmtId="6" fontId="10" fillId="0" borderId="0" xfId="0" applyNumberFormat="1" applyFont="1" applyProtection="1"/>
    <xf numFmtId="38" fontId="10" fillId="0" borderId="0" xfId="0" applyNumberFormat="1" applyFont="1" applyProtection="1"/>
    <xf numFmtId="168" fontId="10" fillId="0" borderId="2" xfId="1" applyNumberFormat="1" applyFont="1" applyBorder="1" applyProtection="1"/>
    <xf numFmtId="168" fontId="10" fillId="0" borderId="0" xfId="1" applyNumberFormat="1" applyFont="1" applyProtection="1"/>
    <xf numFmtId="168" fontId="12" fillId="0" borderId="2" xfId="1" applyNumberFormat="1" applyFont="1" applyBorder="1" applyProtection="1"/>
    <xf numFmtId="168" fontId="10" fillId="0" borderId="0" xfId="1" applyNumberFormat="1" applyFont="1" applyAlignment="1" applyProtection="1">
      <alignment horizontal="left"/>
    </xf>
    <xf numFmtId="168" fontId="12" fillId="0" borderId="1" xfId="1" applyNumberFormat="1" applyFont="1" applyBorder="1"/>
    <xf numFmtId="0" fontId="10" fillId="0" borderId="0" xfId="0" applyFont="1"/>
    <xf numFmtId="164" fontId="10" fillId="0" borderId="0" xfId="0" applyNumberFormat="1" applyFont="1" applyProtection="1"/>
    <xf numFmtId="5" fontId="10" fillId="0" borderId="0" xfId="0" applyNumberFormat="1" applyFont="1" applyProtection="1"/>
    <xf numFmtId="170" fontId="13" fillId="0" borderId="0" xfId="2" applyNumberFormat="1" applyFont="1"/>
    <xf numFmtId="164" fontId="9" fillId="0" borderId="0" xfId="0" applyNumberFormat="1" applyFont="1" applyProtection="1"/>
    <xf numFmtId="168" fontId="12" fillId="0" borderId="0" xfId="1" applyNumberFormat="1" applyFont="1" applyBorder="1" applyProtection="1"/>
    <xf numFmtId="38" fontId="12" fillId="0" borderId="0" xfId="0" applyNumberFormat="1" applyFont="1" applyBorder="1" applyProtection="1"/>
    <xf numFmtId="164" fontId="4" fillId="0" borderId="0" xfId="0" applyNumberFormat="1" applyFont="1" applyAlignment="1" applyProtection="1">
      <alignment horizontal="right"/>
    </xf>
    <xf numFmtId="43" fontId="10" fillId="0" borderId="0" xfId="1" applyFont="1"/>
    <xf numFmtId="38" fontId="14" fillId="0" borderId="0" xfId="0" applyNumberFormat="1" applyFont="1" applyProtection="1"/>
    <xf numFmtId="168" fontId="14" fillId="0" borderId="0" xfId="1" applyNumberFormat="1" applyFont="1"/>
    <xf numFmtId="168" fontId="10" fillId="0" borderId="0" xfId="0" applyNumberFormat="1" applyFont="1" applyProtection="1"/>
    <xf numFmtId="10" fontId="11" fillId="0" borderId="0" xfId="8" applyNumberFormat="1" applyFont="1"/>
    <xf numFmtId="170" fontId="16" fillId="0" borderId="0" xfId="2" applyNumberFormat="1" applyFont="1"/>
    <xf numFmtId="10" fontId="15" fillId="0" borderId="0" xfId="8" applyNumberFormat="1" applyFont="1"/>
    <xf numFmtId="0" fontId="17" fillId="0" borderId="0" xfId="0" applyFont="1"/>
    <xf numFmtId="38" fontId="14" fillId="0" borderId="3" xfId="0" applyNumberFormat="1" applyFont="1" applyBorder="1" applyProtection="1"/>
    <xf numFmtId="165" fontId="17" fillId="0" borderId="0" xfId="0" applyNumberFormat="1" applyFont="1" applyProtection="1"/>
    <xf numFmtId="168" fontId="20" fillId="0" borderId="0" xfId="1" applyNumberFormat="1" applyFont="1"/>
    <xf numFmtId="38" fontId="0" fillId="0" borderId="0" xfId="0" applyNumberFormat="1"/>
    <xf numFmtId="168" fontId="0" fillId="0" borderId="0" xfId="0" applyNumberFormat="1"/>
    <xf numFmtId="0" fontId="21" fillId="0" borderId="0" xfId="0" applyFont="1"/>
    <xf numFmtId="0" fontId="11" fillId="0" borderId="0" xfId="5"/>
    <xf numFmtId="0" fontId="23" fillId="0" borderId="0" xfId="4"/>
    <xf numFmtId="0" fontId="25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/>
    <xf numFmtId="0" fontId="25" fillId="0" borderId="0" xfId="0" applyFont="1" applyFill="1" applyAlignment="1">
      <alignment horizontal="center"/>
    </xf>
    <xf numFmtId="0" fontId="19" fillId="0" borderId="0" xfId="0" applyFont="1" applyAlignment="1" applyProtection="1">
      <alignment horizontal="right"/>
      <protection locked="0"/>
    </xf>
    <xf numFmtId="164" fontId="0" fillId="0" borderId="0" xfId="0" quotePrefix="1" applyNumberFormat="1" applyProtection="1"/>
    <xf numFmtId="2" fontId="15" fillId="0" borderId="0" xfId="8" applyNumberFormat="1" applyFont="1"/>
    <xf numFmtId="177" fontId="30" fillId="0" borderId="0" xfId="6" applyNumberFormat="1" applyFont="1" applyFill="1" applyBorder="1" applyProtection="1">
      <protection locked="0"/>
    </xf>
    <xf numFmtId="0" fontId="23" fillId="0" borderId="0" xfId="4" applyFont="1"/>
    <xf numFmtId="0" fontId="31" fillId="0" borderId="0" xfId="4" applyFont="1"/>
    <xf numFmtId="0" fontId="23" fillId="0" borderId="0" xfId="4" applyFont="1" applyAlignment="1">
      <alignment horizontal="left"/>
    </xf>
    <xf numFmtId="0" fontId="36" fillId="0" borderId="0" xfId="7" applyFont="1"/>
    <xf numFmtId="0" fontId="34" fillId="0" borderId="0" xfId="7" applyFont="1" applyAlignment="1">
      <alignment horizontal="center"/>
    </xf>
    <xf numFmtId="0" fontId="34" fillId="0" borderId="0" xfId="7" applyFont="1"/>
    <xf numFmtId="0" fontId="36" fillId="0" borderId="0" xfId="7" applyFont="1" applyAlignment="1">
      <alignment horizontal="center"/>
    </xf>
    <xf numFmtId="0" fontId="34" fillId="3" borderId="0" xfId="7" applyFont="1" applyFill="1" applyAlignment="1">
      <alignment horizontal="center"/>
    </xf>
    <xf numFmtId="0" fontId="36" fillId="3" borderId="0" xfId="7" applyFont="1" applyFill="1"/>
    <xf numFmtId="0" fontId="34" fillId="3" borderId="0" xfId="7" applyFont="1" applyFill="1"/>
    <xf numFmtId="0" fontId="34" fillId="0" borderId="0" xfId="7" applyFont="1" applyFill="1" applyBorder="1"/>
    <xf numFmtId="0" fontId="34" fillId="3" borderId="0" xfId="7" applyFont="1" applyFill="1" applyBorder="1" applyAlignment="1">
      <alignment horizontal="center"/>
    </xf>
    <xf numFmtId="0" fontId="38" fillId="3" borderId="0" xfId="7" applyFont="1" applyFill="1"/>
    <xf numFmtId="0" fontId="38" fillId="0" borderId="0" xfId="7" applyFont="1" applyFill="1" applyBorder="1"/>
    <xf numFmtId="0" fontId="34" fillId="3" borderId="0" xfId="7" applyFont="1" applyFill="1" applyAlignment="1">
      <alignment horizontal="right"/>
    </xf>
    <xf numFmtId="0" fontId="35" fillId="3" borderId="0" xfId="7" applyFont="1" applyFill="1" applyAlignment="1">
      <alignment horizontal="right"/>
    </xf>
    <xf numFmtId="0" fontId="34" fillId="0" borderId="0" xfId="7" applyFont="1" applyFill="1" applyBorder="1" applyAlignment="1">
      <alignment horizontal="right"/>
    </xf>
    <xf numFmtId="0" fontId="36" fillId="0" borderId="4" xfId="7" applyFont="1" applyBorder="1"/>
    <xf numFmtId="0" fontId="36" fillId="0" borderId="0" xfId="7" applyFont="1" applyBorder="1"/>
    <xf numFmtId="0" fontId="39" fillId="4" borderId="1" xfId="7" applyFont="1" applyFill="1" applyBorder="1"/>
    <xf numFmtId="2" fontId="39" fillId="4" borderId="1" xfId="7" applyNumberFormat="1" applyFont="1" applyFill="1" applyBorder="1"/>
    <xf numFmtId="2" fontId="39" fillId="4" borderId="0" xfId="7" applyNumberFormat="1" applyFont="1" applyFill="1" applyBorder="1"/>
    <xf numFmtId="0" fontId="39" fillId="0" borderId="0" xfId="7" applyFont="1"/>
    <xf numFmtId="0" fontId="39" fillId="4" borderId="0" xfId="7" applyFont="1" applyFill="1" applyBorder="1"/>
    <xf numFmtId="2" fontId="39" fillId="4" borderId="0" xfId="7" applyNumberFormat="1" applyFont="1" applyFill="1" applyBorder="1" applyAlignment="1">
      <alignment horizontal="right"/>
    </xf>
    <xf numFmtId="2" fontId="39" fillId="4" borderId="0" xfId="7" applyNumberFormat="1" applyFont="1" applyFill="1" applyBorder="1" applyAlignment="1">
      <alignment horizontal="center"/>
    </xf>
    <xf numFmtId="0" fontId="37" fillId="4" borderId="5" xfId="7" applyFont="1" applyFill="1" applyBorder="1"/>
    <xf numFmtId="2" fontId="37" fillId="4" borderId="5" xfId="7" applyNumberFormat="1" applyFont="1" applyFill="1" applyBorder="1"/>
    <xf numFmtId="2" fontId="39" fillId="4" borderId="5" xfId="7" applyNumberFormat="1" applyFont="1" applyFill="1" applyBorder="1"/>
    <xf numFmtId="0" fontId="36" fillId="0" borderId="5" xfId="7" applyFont="1" applyBorder="1"/>
    <xf numFmtId="0" fontId="37" fillId="4" borderId="0" xfId="7" applyFont="1" applyFill="1" applyBorder="1"/>
    <xf numFmtId="2" fontId="37" fillId="4" borderId="0" xfId="7" applyNumberFormat="1" applyFont="1" applyFill="1" applyBorder="1"/>
    <xf numFmtId="2" fontId="36" fillId="0" borderId="0" xfId="7" applyNumberFormat="1" applyFont="1"/>
    <xf numFmtId="0" fontId="40" fillId="0" borderId="0" xfId="7" applyFont="1"/>
    <xf numFmtId="2" fontId="40" fillId="0" borderId="0" xfId="7" applyNumberFormat="1" applyFont="1"/>
    <xf numFmtId="0" fontId="41" fillId="0" borderId="0" xfId="7" applyFont="1"/>
    <xf numFmtId="0" fontId="41" fillId="0" borderId="0" xfId="7" applyFont="1" applyAlignment="1">
      <alignment horizontal="left" indent="8"/>
    </xf>
    <xf numFmtId="0" fontId="1" fillId="0" borderId="0" xfId="7"/>
    <xf numFmtId="0" fontId="37" fillId="0" borderId="0" xfId="7" applyFont="1"/>
    <xf numFmtId="2" fontId="1" fillId="0" borderId="0" xfId="7" applyNumberFormat="1"/>
    <xf numFmtId="0" fontId="29" fillId="6" borderId="0" xfId="6" applyFont="1" applyFill="1" applyBorder="1" applyProtection="1">
      <protection locked="0"/>
    </xf>
    <xf numFmtId="164" fontId="18" fillId="0" borderId="0" xfId="0" applyNumberFormat="1" applyFont="1" applyAlignment="1" applyProtection="1">
      <alignment horizontal="left"/>
    </xf>
    <xf numFmtId="164" fontId="18" fillId="0" borderId="0" xfId="0" applyNumberFormat="1" applyFont="1" applyProtection="1"/>
    <xf numFmtId="0" fontId="26" fillId="0" borderId="0" xfId="0" applyFont="1"/>
    <xf numFmtId="164" fontId="26" fillId="0" borderId="0" xfId="0" applyNumberFormat="1" applyFont="1" applyAlignment="1" applyProtection="1">
      <alignment horizontal="center"/>
    </xf>
    <xf numFmtId="5" fontId="26" fillId="0" borderId="0" xfId="0" applyNumberFormat="1" applyFont="1" applyAlignment="1" applyProtection="1">
      <alignment horizontal="center"/>
    </xf>
    <xf numFmtId="0" fontId="26" fillId="0" borderId="0" xfId="0" applyFont="1" applyAlignment="1">
      <alignment horizontal="center"/>
    </xf>
    <xf numFmtId="38" fontId="10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38" fontId="18" fillId="0" borderId="0" xfId="0" applyNumberFormat="1" applyFont="1" applyProtection="1"/>
    <xf numFmtId="10" fontId="18" fillId="0" borderId="0" xfId="8" applyNumberFormat="1" applyFont="1"/>
    <xf numFmtId="164" fontId="44" fillId="0" borderId="0" xfId="0" applyNumberFormat="1" applyFont="1" applyAlignment="1" applyProtection="1">
      <alignment horizontal="centerContinuous"/>
    </xf>
    <xf numFmtId="164" fontId="44" fillId="0" borderId="0" xfId="0" applyNumberFormat="1" applyFont="1" applyProtection="1"/>
    <xf numFmtId="0" fontId="44" fillId="0" borderId="0" xfId="0" applyFont="1" applyProtection="1">
      <protection locked="0"/>
    </xf>
    <xf numFmtId="164" fontId="45" fillId="0" borderId="0" xfId="0" applyNumberFormat="1" applyFont="1" applyAlignment="1" applyProtection="1">
      <alignment horizontal="center"/>
    </xf>
    <xf numFmtId="6" fontId="46" fillId="0" borderId="0" xfId="0" applyNumberFormat="1" applyFont="1" applyProtection="1"/>
    <xf numFmtId="37" fontId="46" fillId="0" borderId="0" xfId="0" applyNumberFormat="1" applyFont="1" applyProtection="1"/>
    <xf numFmtId="38" fontId="46" fillId="0" borderId="0" xfId="0" applyNumberFormat="1" applyFont="1" applyProtection="1"/>
    <xf numFmtId="0" fontId="45" fillId="0" borderId="0" xfId="0" applyFont="1"/>
    <xf numFmtId="37" fontId="47" fillId="0" borderId="0" xfId="0" applyNumberFormat="1" applyFont="1" applyProtection="1"/>
    <xf numFmtId="38" fontId="47" fillId="0" borderId="0" xfId="0" applyNumberFormat="1" applyFont="1" applyProtection="1"/>
    <xf numFmtId="38" fontId="48" fillId="0" borderId="0" xfId="0" applyNumberFormat="1" applyFont="1" applyProtection="1"/>
    <xf numFmtId="168" fontId="49" fillId="0" borderId="0" xfId="1" applyNumberFormat="1" applyFont="1"/>
    <xf numFmtId="0" fontId="46" fillId="0" borderId="0" xfId="0" applyFont="1"/>
    <xf numFmtId="164" fontId="46" fillId="0" borderId="0" xfId="0" applyNumberFormat="1" applyFont="1" applyProtection="1"/>
    <xf numFmtId="0" fontId="44" fillId="0" borderId="0" xfId="0" applyFont="1"/>
    <xf numFmtId="0" fontId="44" fillId="0" borderId="0" xfId="0" applyFont="1" applyAlignment="1">
      <alignment horizontal="centerContinuous"/>
    </xf>
    <xf numFmtId="38" fontId="46" fillId="0" borderId="0" xfId="0" applyNumberFormat="1" applyFont="1" applyProtection="1">
      <protection locked="0"/>
    </xf>
    <xf numFmtId="168" fontId="46" fillId="0" borderId="0" xfId="1" applyNumberFormat="1" applyFont="1"/>
    <xf numFmtId="38" fontId="45" fillId="0" borderId="0" xfId="0" applyNumberFormat="1" applyFont="1" applyProtection="1"/>
    <xf numFmtId="0" fontId="44" fillId="0" borderId="0" xfId="0" applyFont="1" applyAlignment="1" applyProtection="1">
      <alignment horizontal="center"/>
      <protection locked="0"/>
    </xf>
    <xf numFmtId="5" fontId="4" fillId="7" borderId="6" xfId="0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/>
      <protection locked="0"/>
    </xf>
    <xf numFmtId="164" fontId="50" fillId="0" borderId="0" xfId="0" applyNumberFormat="1" applyFont="1" applyAlignment="1" applyProtection="1">
      <alignment horizontal="centerContinuous"/>
    </xf>
    <xf numFmtId="164" fontId="50" fillId="0" borderId="0" xfId="0" applyNumberFormat="1" applyFont="1" applyProtection="1"/>
    <xf numFmtId="0" fontId="50" fillId="0" borderId="0" xfId="0" applyFont="1" applyProtection="1">
      <protection locked="0"/>
    </xf>
    <xf numFmtId="37" fontId="51" fillId="0" borderId="0" xfId="0" applyNumberFormat="1" applyFont="1" applyProtection="1"/>
    <xf numFmtId="38" fontId="51" fillId="0" borderId="0" xfId="0" applyNumberFormat="1" applyFont="1" applyProtection="1"/>
    <xf numFmtId="0" fontId="52" fillId="0" borderId="0" xfId="0" applyFont="1"/>
    <xf numFmtId="37" fontId="53" fillId="0" borderId="0" xfId="0" applyNumberFormat="1" applyFont="1" applyProtection="1"/>
    <xf numFmtId="38" fontId="53" fillId="0" borderId="0" xfId="0" applyNumberFormat="1" applyFont="1" applyProtection="1"/>
    <xf numFmtId="38" fontId="54" fillId="0" borderId="0" xfId="0" applyNumberFormat="1" applyFont="1" applyProtection="1"/>
    <xf numFmtId="168" fontId="55" fillId="0" borderId="0" xfId="1" applyNumberFormat="1" applyFont="1"/>
    <xf numFmtId="0" fontId="51" fillId="0" borderId="0" xfId="0" applyFont="1"/>
    <xf numFmtId="164" fontId="51" fillId="0" borderId="0" xfId="0" applyNumberFormat="1" applyFont="1" applyProtection="1"/>
    <xf numFmtId="0" fontId="50" fillId="0" borderId="0" xfId="0" applyFont="1"/>
    <xf numFmtId="38" fontId="51" fillId="0" borderId="0" xfId="0" applyNumberFormat="1" applyFont="1" applyProtection="1">
      <protection locked="0"/>
    </xf>
    <xf numFmtId="168" fontId="51" fillId="0" borderId="0" xfId="1" applyNumberFormat="1" applyFont="1"/>
    <xf numFmtId="164" fontId="43" fillId="0" borderId="0" xfId="0" applyNumberFormat="1" applyFont="1" applyAlignment="1" applyProtection="1">
      <alignment horizontal="right"/>
    </xf>
    <xf numFmtId="6" fontId="52" fillId="0" borderId="0" xfId="0" applyNumberFormat="1" applyFont="1" applyAlignment="1" applyProtection="1">
      <alignment horizontal="center"/>
    </xf>
    <xf numFmtId="6" fontId="50" fillId="0" borderId="0" xfId="0" applyNumberFormat="1" applyFont="1" applyProtection="1"/>
    <xf numFmtId="168" fontId="51" fillId="0" borderId="2" xfId="1" applyNumberFormat="1" applyFont="1" applyBorder="1" applyProtection="1"/>
    <xf numFmtId="168" fontId="51" fillId="0" borderId="0" xfId="1" applyNumberFormat="1" applyFont="1" applyProtection="1">
      <protection locked="0"/>
    </xf>
    <xf numFmtId="168" fontId="51" fillId="0" borderId="0" xfId="1" applyNumberFormat="1" applyFont="1" applyBorder="1"/>
    <xf numFmtId="168" fontId="51" fillId="0" borderId="2" xfId="0" applyNumberFormat="1" applyFont="1" applyBorder="1" applyProtection="1"/>
    <xf numFmtId="5" fontId="52" fillId="0" borderId="0" xfId="0" applyNumberFormat="1" applyFont="1" applyAlignment="1" applyProtection="1">
      <alignment horizontal="center"/>
    </xf>
    <xf numFmtId="0" fontId="18" fillId="0" borderId="0" xfId="0" applyFont="1" applyAlignment="1">
      <alignment horizontal="centerContinuous"/>
    </xf>
    <xf numFmtId="38" fontId="26" fillId="0" borderId="0" xfId="0" applyNumberFormat="1" applyFont="1" applyProtection="1"/>
    <xf numFmtId="168" fontId="33" fillId="0" borderId="0" xfId="1" applyNumberFormat="1" applyFont="1"/>
    <xf numFmtId="0" fontId="18" fillId="0" borderId="0" xfId="0" applyFont="1" applyAlignment="1" applyProtection="1">
      <alignment horizontal="center"/>
      <protection locked="0"/>
    </xf>
    <xf numFmtId="0" fontId="28" fillId="0" borderId="0" xfId="0" applyFont="1" applyAlignment="1"/>
    <xf numFmtId="0" fontId="4" fillId="0" borderId="0" xfId="0" applyFont="1" applyAlignment="1">
      <alignment horizontal="left"/>
    </xf>
    <xf numFmtId="10" fontId="0" fillId="0" borderId="0" xfId="8" applyNumberFormat="1" applyFont="1"/>
    <xf numFmtId="43" fontId="0" fillId="0" borderId="0" xfId="0" applyNumberFormat="1"/>
    <xf numFmtId="0" fontId="11" fillId="0" borderId="0" xfId="0" applyFont="1"/>
    <xf numFmtId="164" fontId="22" fillId="0" borderId="0" xfId="3" applyNumberFormat="1" applyAlignment="1" applyProtection="1">
      <alignment horizontal="left"/>
    </xf>
    <xf numFmtId="0" fontId="11" fillId="0" borderId="0" xfId="5" applyFont="1"/>
    <xf numFmtId="0" fontId="4" fillId="0" borderId="0" xfId="5" applyFont="1" applyAlignment="1">
      <alignment horizontal="right"/>
    </xf>
    <xf numFmtId="0" fontId="4" fillId="0" borderId="0" xfId="5" applyFont="1"/>
    <xf numFmtId="165" fontId="11" fillId="0" borderId="0" xfId="5" applyNumberFormat="1" applyProtection="1"/>
    <xf numFmtId="0" fontId="11" fillId="0" borderId="0" xfId="5" applyAlignment="1">
      <alignment horizontal="center"/>
    </xf>
    <xf numFmtId="0" fontId="2" fillId="0" borderId="0" xfId="5" applyFont="1" applyProtection="1">
      <protection locked="0"/>
    </xf>
    <xf numFmtId="0" fontId="5" fillId="0" borderId="0" xfId="5" applyFont="1"/>
    <xf numFmtId="0" fontId="8" fillId="0" borderId="0" xfId="5" applyFont="1" applyAlignment="1">
      <alignment horizontal="left"/>
    </xf>
    <xf numFmtId="0" fontId="8" fillId="0" borderId="0" xfId="5" applyFont="1" applyAlignment="1">
      <alignment horizontal="center"/>
    </xf>
    <xf numFmtId="0" fontId="11" fillId="0" borderId="0" xfId="5" applyAlignment="1">
      <alignment horizontal="left"/>
    </xf>
    <xf numFmtId="10" fontId="2" fillId="0" borderId="0" xfId="5" applyNumberFormat="1" applyFont="1" applyProtection="1">
      <protection locked="0"/>
    </xf>
    <xf numFmtId="10" fontId="11" fillId="0" borderId="0" xfId="5" applyNumberFormat="1" applyProtection="1"/>
    <xf numFmtId="0" fontId="8" fillId="5" borderId="0" xfId="5" applyFont="1" applyFill="1" applyAlignment="1">
      <alignment horizontal="left"/>
    </xf>
    <xf numFmtId="0" fontId="5" fillId="5" borderId="0" xfId="5" applyFont="1" applyFill="1"/>
    <xf numFmtId="0" fontId="8" fillId="5" borderId="0" xfId="5" applyFont="1" applyFill="1" applyAlignment="1">
      <alignment horizontal="center"/>
    </xf>
    <xf numFmtId="0" fontId="8" fillId="0" borderId="0" xfId="5" applyFont="1" applyAlignment="1">
      <alignment horizontal="centerContinuous"/>
    </xf>
    <xf numFmtId="0" fontId="8" fillId="0" borderId="0" xfId="5" applyFont="1"/>
    <xf numFmtId="37" fontId="11" fillId="0" borderId="0" xfId="5" applyNumberFormat="1" applyProtection="1"/>
    <xf numFmtId="10" fontId="11" fillId="0" borderId="0" xfId="5" applyNumberFormat="1" applyAlignment="1" applyProtection="1">
      <alignment horizontal="center"/>
    </xf>
    <xf numFmtId="187" fontId="27" fillId="0" borderId="0" xfId="5" applyNumberFormat="1" applyFont="1"/>
    <xf numFmtId="0" fontId="0" fillId="0" borderId="0" xfId="5" applyFont="1"/>
    <xf numFmtId="0" fontId="0" fillId="5" borderId="0" xfId="5" applyFont="1" applyFill="1" applyAlignment="1">
      <alignment horizontal="left"/>
    </xf>
    <xf numFmtId="0" fontId="11" fillId="5" borderId="0" xfId="5" applyFont="1" applyFill="1"/>
    <xf numFmtId="10" fontId="2" fillId="5" borderId="0" xfId="5" applyNumberFormat="1" applyFont="1" applyFill="1" applyProtection="1">
      <protection locked="0"/>
    </xf>
    <xf numFmtId="0" fontId="9" fillId="0" borderId="0" xfId="5" applyFont="1" applyAlignment="1">
      <alignment horizontal="left"/>
    </xf>
    <xf numFmtId="165" fontId="2" fillId="0" borderId="6" xfId="5" applyNumberFormat="1" applyFont="1" applyBorder="1" applyProtection="1"/>
    <xf numFmtId="0" fontId="2" fillId="0" borderId="0" xfId="5" applyFont="1" applyAlignment="1">
      <alignment horizontal="center"/>
    </xf>
    <xf numFmtId="0" fontId="11" fillId="5" borderId="0" xfId="5" applyFont="1" applyFill="1" applyAlignment="1">
      <alignment horizontal="left"/>
    </xf>
    <xf numFmtId="10" fontId="11" fillId="0" borderId="0" xfId="5" applyNumberFormat="1" applyFont="1" applyAlignment="1" applyProtection="1">
      <alignment horizontal="center"/>
    </xf>
    <xf numFmtId="0" fontId="11" fillId="0" borderId="0" xfId="5" applyFont="1" applyAlignment="1">
      <alignment horizontal="left"/>
    </xf>
    <xf numFmtId="10" fontId="11" fillId="0" borderId="0" xfId="5" applyNumberFormat="1" applyFont="1" applyProtection="1"/>
    <xf numFmtId="0" fontId="23" fillId="0" borderId="0" xfId="4" applyFont="1" applyAlignment="1">
      <alignment horizontal="right"/>
    </xf>
    <xf numFmtId="14" fontId="11" fillId="0" borderId="0" xfId="5" applyNumberFormat="1"/>
    <xf numFmtId="0" fontId="11" fillId="0" borderId="0" xfId="5" applyFont="1" applyAlignment="1">
      <alignment horizontal="right"/>
    </xf>
    <xf numFmtId="0" fontId="3" fillId="0" borderId="0" xfId="5" applyFont="1"/>
    <xf numFmtId="14" fontId="4" fillId="0" borderId="0" xfId="5" applyNumberFormat="1" applyFont="1"/>
    <xf numFmtId="0" fontId="4" fillId="0" borderId="0" xfId="5" applyFont="1" applyAlignment="1">
      <alignment horizontal="center"/>
    </xf>
    <xf numFmtId="0" fontId="0" fillId="0" borderId="0" xfId="0" applyAlignment="1">
      <alignment wrapText="1"/>
    </xf>
    <xf numFmtId="6" fontId="4" fillId="7" borderId="7" xfId="0" applyNumberFormat="1" applyFont="1" applyFill="1" applyBorder="1" applyAlignment="1" applyProtection="1">
      <alignment horizontal="center"/>
    </xf>
    <xf numFmtId="6" fontId="4" fillId="7" borderId="8" xfId="0" applyNumberFormat="1" applyFont="1" applyFill="1" applyBorder="1" applyAlignment="1" applyProtection="1">
      <alignment horizontal="center"/>
    </xf>
    <xf numFmtId="6" fontId="4" fillId="7" borderId="9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5" fontId="4" fillId="7" borderId="7" xfId="0" applyNumberFormat="1" applyFont="1" applyFill="1" applyBorder="1" applyAlignment="1" applyProtection="1">
      <alignment horizontal="center"/>
    </xf>
    <xf numFmtId="5" fontId="4" fillId="7" borderId="8" xfId="0" applyNumberFormat="1" applyFont="1" applyFill="1" applyBorder="1" applyAlignment="1" applyProtection="1">
      <alignment horizontal="center"/>
    </xf>
    <xf numFmtId="5" fontId="4" fillId="7" borderId="9" xfId="0" applyNumberFormat="1" applyFont="1" applyFill="1" applyBorder="1" applyAlignment="1" applyProtection="1">
      <alignment horizont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4" fillId="3" borderId="0" xfId="7" applyFont="1" applyFill="1" applyAlignment="1">
      <alignment horizontal="center"/>
    </xf>
    <xf numFmtId="0" fontId="34" fillId="3" borderId="4" xfId="7" applyFont="1" applyFill="1" applyBorder="1" applyAlignment="1">
      <alignment horizontal="center"/>
    </xf>
    <xf numFmtId="0" fontId="34" fillId="0" borderId="0" xfId="7" applyFont="1" applyFill="1" applyBorder="1" applyAlignment="1">
      <alignment horizontal="center"/>
    </xf>
    <xf numFmtId="0" fontId="35" fillId="3" borderId="0" xfId="7" applyFont="1" applyFill="1" applyAlignment="1">
      <alignment horizontal="center"/>
    </xf>
    <xf numFmtId="0" fontId="36" fillId="0" borderId="0" xfId="7" applyFont="1" applyAlignment="1">
      <alignment horizontal="center"/>
    </xf>
    <xf numFmtId="0" fontId="35" fillId="3" borderId="4" xfId="7" applyFont="1" applyFill="1" applyBorder="1" applyAlignment="1">
      <alignment horizontal="center"/>
    </xf>
    <xf numFmtId="0" fontId="37" fillId="0" borderId="4" xfId="7" applyFont="1" applyBorder="1" applyAlignment="1">
      <alignment horizontal="center"/>
    </xf>
    <xf numFmtId="0" fontId="36" fillId="0" borderId="4" xfId="7" applyFont="1" applyBorder="1" applyAlignment="1">
      <alignment horizontal="center"/>
    </xf>
  </cellXfs>
  <cellStyles count="9">
    <cellStyle name="Comma" xfId="1" builtinId="3"/>
    <cellStyle name="Currency" xfId="2" builtinId="4"/>
    <cellStyle name="Hyperlink" xfId="3" builtinId="8"/>
    <cellStyle name="Normal" xfId="0" builtinId="0"/>
    <cellStyle name="Normal_Copy of Copy of ModBudSprdsht" xfId="4"/>
    <cellStyle name="Normal_Copy of FY06-FED" xfId="5"/>
    <cellStyle name="Normal_ModBudSprdsht-cal-fringes" xfId="6"/>
    <cellStyle name="Normal_person_months_conversion_chart_rev" xfId="7"/>
    <cellStyle name="Percent" xfId="8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8315" name="Picture 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621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rs.uc.edu/file_xls/PHS398%20Modular%20(09-04)%20BET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rs.uc.edu/file_xls/ModBudSprdsht-cal-frin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Mod_Budget"/>
      <sheetName val="CHKLST"/>
      <sheetName val="Overview"/>
      <sheetName val="Budget Worksheet"/>
      <sheetName val="RATES"/>
      <sheetName val="NIH cap, other salary info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Ref"/>
    </sheetNames>
    <sheetDataSet>
      <sheetData sheetId="0" refreshError="1"/>
      <sheetData sheetId="1" refreshError="1">
        <row r="4">
          <cell r="C4">
            <v>1.03</v>
          </cell>
        </row>
        <row r="5">
          <cell r="C5">
            <v>1.03</v>
          </cell>
        </row>
        <row r="6">
          <cell r="C6">
            <v>1.03</v>
          </cell>
        </row>
        <row r="7">
          <cell r="C7">
            <v>1.03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inancialaid.uc.edu/fees/costs15.html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inancialaid.uc.edu/fees/costs15.html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inancialaid.uc.edu/fees/costs15.html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inancialaid.uc.edu/fees/costs15.html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financialaid.uc.edu/fees/costs15.html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2" workbookViewId="0">
      <selection activeCell="B51" sqref="B51"/>
    </sheetView>
  </sheetViews>
  <sheetFormatPr defaultRowHeight="15.75"/>
  <sheetData>
    <row r="1" spans="1:3" s="77" customFormat="1" ht="18.75">
      <c r="A1" s="77" t="s">
        <v>100</v>
      </c>
    </row>
    <row r="3" spans="1:3" s="71" customFormat="1">
      <c r="A3" s="71" t="s">
        <v>94</v>
      </c>
    </row>
    <row r="4" spans="1:3">
      <c r="A4" t="s">
        <v>71</v>
      </c>
    </row>
    <row r="5" spans="1:3">
      <c r="B5" t="s">
        <v>78</v>
      </c>
    </row>
    <row r="6" spans="1:3" ht="19.5">
      <c r="A6" s="80" t="s">
        <v>102</v>
      </c>
      <c r="B6" s="82" t="s">
        <v>101</v>
      </c>
    </row>
    <row r="7" spans="1:3" ht="19.5">
      <c r="A7" s="83"/>
      <c r="B7" s="71" t="s">
        <v>115</v>
      </c>
    </row>
    <row r="9" spans="1:3">
      <c r="A9" t="s">
        <v>104</v>
      </c>
    </row>
    <row r="10" spans="1:3">
      <c r="B10" t="s">
        <v>168</v>
      </c>
    </row>
    <row r="11" spans="1:3">
      <c r="C11" t="s">
        <v>169</v>
      </c>
    </row>
    <row r="12" spans="1:3">
      <c r="B12" t="s">
        <v>170</v>
      </c>
    </row>
    <row r="13" spans="1:3">
      <c r="B13" t="s">
        <v>79</v>
      </c>
    </row>
    <row r="14" spans="1:3">
      <c r="B14" t="s">
        <v>80</v>
      </c>
    </row>
    <row r="15" spans="1:3">
      <c r="B15" t="s">
        <v>105</v>
      </c>
    </row>
    <row r="17" spans="2:12">
      <c r="B17" t="s">
        <v>81</v>
      </c>
    </row>
    <row r="18" spans="2:12">
      <c r="C18" t="s">
        <v>82</v>
      </c>
    </row>
    <row r="20" spans="2:12">
      <c r="B20" t="s">
        <v>95</v>
      </c>
    </row>
    <row r="21" spans="2:12">
      <c r="C21" t="s">
        <v>106</v>
      </c>
    </row>
    <row r="22" spans="2:12">
      <c r="C22" s="71" t="s">
        <v>107</v>
      </c>
    </row>
    <row r="23" spans="2:12">
      <c r="C23" s="71"/>
    </row>
    <row r="24" spans="2:12">
      <c r="B24" t="s">
        <v>112</v>
      </c>
    </row>
    <row r="25" spans="2:12">
      <c r="C25" s="71" t="s">
        <v>108</v>
      </c>
    </row>
    <row r="27" spans="2:12">
      <c r="B27" t="s">
        <v>83</v>
      </c>
    </row>
    <row r="29" spans="2:12" ht="15.75" customHeight="1">
      <c r="B29" s="231" t="s">
        <v>116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</row>
    <row r="30" spans="2:12"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</row>
    <row r="31" spans="2:12" hidden="1"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</row>
    <row r="32" spans="2:1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t="s">
        <v>109</v>
      </c>
    </row>
    <row r="35" spans="2:12">
      <c r="B35" t="s">
        <v>111</v>
      </c>
    </row>
    <row r="36" spans="2:12">
      <c r="C36" s="71" t="s">
        <v>72</v>
      </c>
    </row>
    <row r="38" spans="2:12">
      <c r="B38" s="231" t="s">
        <v>110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</row>
    <row r="39" spans="2:12"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231" t="s">
        <v>113</v>
      </c>
      <c r="C41" s="231"/>
      <c r="D41" s="231"/>
      <c r="E41" s="231"/>
      <c r="F41" s="231"/>
      <c r="G41" s="231"/>
      <c r="H41" s="231"/>
      <c r="I41" s="231"/>
      <c r="J41" s="231"/>
      <c r="K41" s="23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t="s">
        <v>73</v>
      </c>
    </row>
    <row r="45" spans="2:12">
      <c r="B45" t="s">
        <v>74</v>
      </c>
    </row>
    <row r="47" spans="2:12">
      <c r="B47" t="s">
        <v>75</v>
      </c>
    </row>
    <row r="49" spans="2:2">
      <c r="B49" t="s">
        <v>76</v>
      </c>
    </row>
    <row r="50" spans="2:2">
      <c r="B50" t="s">
        <v>209</v>
      </c>
    </row>
    <row r="52" spans="2:2">
      <c r="B52" t="s">
        <v>77</v>
      </c>
    </row>
    <row r="53" spans="2:2">
      <c r="B53" s="71" t="s">
        <v>114</v>
      </c>
    </row>
  </sheetData>
  <mergeCells count="3">
    <mergeCell ref="B29:L31"/>
    <mergeCell ref="B38:L39"/>
    <mergeCell ref="B41:K41"/>
  </mergeCells>
  <phoneticPr fontId="0" type="noConversion"/>
  <pageMargins left="0.49" right="0.51" top="0.49" bottom="0.5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78"/>
  <sheetViews>
    <sheetView showGridLines="0" zoomScale="75" workbookViewId="0">
      <selection activeCell="K11" sqref="K11"/>
    </sheetView>
  </sheetViews>
  <sheetFormatPr defaultColWidth="9.625" defaultRowHeight="15.75"/>
  <cols>
    <col min="1" max="2" width="2.625" customWidth="1"/>
    <col min="3" max="3" width="20.5" customWidth="1"/>
    <col min="4" max="4" width="16.125" customWidth="1"/>
    <col min="5" max="6" width="7.625" customWidth="1"/>
    <col min="7" max="7" width="9.875" customWidth="1"/>
    <col min="8" max="8" width="7.25" customWidth="1"/>
    <col min="9" max="9" width="7.25" hidden="1" customWidth="1"/>
    <col min="10" max="10" width="13.75" customWidth="1"/>
    <col min="11" max="11" width="8.125" style="153" bestFit="1" customWidth="1"/>
    <col min="12" max="12" width="10.125" style="173" bestFit="1" customWidth="1"/>
    <col min="13" max="13" width="14.625" customWidth="1"/>
    <col min="14" max="14" width="2.625" customWidth="1"/>
  </cols>
  <sheetData>
    <row r="1" spans="1:15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39"/>
      <c r="L1" s="161"/>
      <c r="M1" s="37"/>
    </row>
    <row r="2" spans="1:15" ht="18.75">
      <c r="A2" s="17" t="s">
        <v>178</v>
      </c>
      <c r="B2" s="18"/>
      <c r="C2" s="18"/>
      <c r="D2" s="18"/>
      <c r="E2" s="18"/>
      <c r="F2" s="18"/>
      <c r="G2" s="18"/>
      <c r="H2" s="18"/>
      <c r="I2" s="18"/>
      <c r="J2" s="19"/>
      <c r="K2" s="139"/>
      <c r="L2" s="161"/>
      <c r="M2" s="37"/>
    </row>
    <row r="3" spans="1:15" ht="9.75" customHeight="1">
      <c r="A3" s="10" t="s">
        <v>1</v>
      </c>
      <c r="B3" s="1"/>
      <c r="J3" s="11" t="s">
        <v>1</v>
      </c>
      <c r="K3" s="140"/>
      <c r="L3" s="162"/>
      <c r="M3" s="8"/>
    </row>
    <row r="4" spans="1:15">
      <c r="A4" s="22" t="s">
        <v>2</v>
      </c>
      <c r="B4" s="1"/>
      <c r="D4" s="10" t="s">
        <v>70</v>
      </c>
      <c r="G4" s="3"/>
      <c r="J4" s="20" t="s">
        <v>3</v>
      </c>
      <c r="K4" s="235" t="s">
        <v>70</v>
      </c>
      <c r="L4" s="236"/>
      <c r="M4" s="236"/>
      <c r="N4" s="236"/>
      <c r="O4" s="237"/>
    </row>
    <row r="5" spans="1:15" ht="18.75">
      <c r="A5" s="22" t="s">
        <v>4</v>
      </c>
      <c r="B5" s="1"/>
      <c r="D5" s="10" t="s">
        <v>70</v>
      </c>
      <c r="E5" s="3"/>
      <c r="F5" s="3"/>
      <c r="H5" s="2"/>
      <c r="I5" s="2"/>
      <c r="J5" s="38"/>
      <c r="K5" s="238"/>
      <c r="L5" s="239"/>
      <c r="M5" s="239"/>
      <c r="N5" s="239"/>
      <c r="O5" s="240"/>
    </row>
    <row r="6" spans="1:15">
      <c r="A6" s="14"/>
      <c r="B6" s="22" t="s">
        <v>5</v>
      </c>
      <c r="D6" s="73">
        <f>'RATES-Non Fed'!E2</f>
        <v>42614</v>
      </c>
      <c r="E6" s="12" t="s">
        <v>6</v>
      </c>
      <c r="F6" s="12"/>
      <c r="G6" s="73">
        <f>'RATES-Non Fed'!G2</f>
        <v>44439</v>
      </c>
      <c r="H6" s="4"/>
      <c r="I6" s="4"/>
      <c r="J6" s="2"/>
      <c r="K6" s="141"/>
      <c r="L6" s="163"/>
      <c r="M6" s="8"/>
    </row>
    <row r="7" spans="1:15" ht="7.5" customHeight="1">
      <c r="E7" s="3"/>
      <c r="F7" s="3"/>
      <c r="G7" s="1"/>
      <c r="H7" s="1"/>
      <c r="I7" s="1"/>
      <c r="J7" s="16" t="s">
        <v>1</v>
      </c>
      <c r="K7" s="140"/>
      <c r="L7" s="162"/>
      <c r="M7" s="8"/>
      <c r="N7" s="1"/>
    </row>
    <row r="8" spans="1:15">
      <c r="A8" s="21"/>
      <c r="B8" s="21"/>
      <c r="C8" s="21"/>
      <c r="D8" s="21"/>
      <c r="E8" s="21"/>
      <c r="F8" s="21"/>
      <c r="G8" s="21"/>
      <c r="H8" s="21"/>
      <c r="I8" s="21"/>
      <c r="J8" s="232" t="s">
        <v>22</v>
      </c>
      <c r="K8" s="233"/>
      <c r="L8" s="234"/>
      <c r="M8" s="159" t="s">
        <v>8</v>
      </c>
      <c r="N8" s="21"/>
    </row>
    <row r="9" spans="1:15" s="134" customFormat="1">
      <c r="A9" s="132" t="s">
        <v>9</v>
      </c>
      <c r="B9" s="132" t="s">
        <v>10</v>
      </c>
      <c r="C9" s="132"/>
      <c r="D9" s="132"/>
      <c r="E9" s="132"/>
      <c r="F9" s="132"/>
      <c r="G9" s="132"/>
      <c r="H9" s="132"/>
      <c r="I9" s="132"/>
      <c r="J9" s="177" t="s">
        <v>171</v>
      </c>
      <c r="K9" s="142" t="s">
        <v>172</v>
      </c>
      <c r="L9" s="132" t="s">
        <v>173</v>
      </c>
      <c r="M9" s="133"/>
      <c r="N9" s="132"/>
    </row>
    <row r="10" spans="1:15">
      <c r="A10" s="1"/>
      <c r="B10" s="23" t="s">
        <v>11</v>
      </c>
      <c r="C10" s="24"/>
      <c r="D10" s="24" t="s">
        <v>99</v>
      </c>
      <c r="E10" s="1" t="s">
        <v>12</v>
      </c>
      <c r="F10" s="41" t="s">
        <v>123</v>
      </c>
      <c r="G10" s="41" t="s">
        <v>13</v>
      </c>
      <c r="H10" s="1"/>
      <c r="I10" s="1"/>
      <c r="J10" s="178"/>
      <c r="K10" s="140"/>
      <c r="L10" s="130"/>
      <c r="M10" s="2" t="str">
        <f>IF(SUM(J10:L10)=0,"",SUM(J10:L10))</f>
        <v/>
      </c>
      <c r="N10" s="1"/>
    </row>
    <row r="11" spans="1:15">
      <c r="A11" s="1"/>
      <c r="B11" s="1" t="s">
        <v>14</v>
      </c>
      <c r="C11" s="10" t="str">
        <f>D5</f>
        <v>name</v>
      </c>
      <c r="D11" s="128" t="s">
        <v>125</v>
      </c>
      <c r="E11" s="70">
        <v>0</v>
      </c>
      <c r="F11" s="87">
        <f t="shared" ref="F11:F18" si="0">IF(D11="CAL",(52*E11/4.3333),(IF(D11="ACAD",(32*E11/4.33333),IF(D11="SUMR",(14*E11/4.33333),IF(D11="PT",(0),0)))))</f>
        <v>0</v>
      </c>
      <c r="G11" s="69">
        <v>0</v>
      </c>
      <c r="J11" s="175">
        <f>ROUND(G11*E11,0)</f>
        <v>0</v>
      </c>
      <c r="K11" s="143">
        <f>ROUND(J11*'RATES-Non Fed'!E36,0)</f>
        <v>0</v>
      </c>
      <c r="L11" s="67">
        <f>ROUND(K11+J11,0)</f>
        <v>0</v>
      </c>
      <c r="M11" s="42">
        <f>SUM(L11)</f>
        <v>0</v>
      </c>
      <c r="N11" s="1"/>
    </row>
    <row r="12" spans="1:15">
      <c r="A12" s="1"/>
      <c r="B12" s="1" t="s">
        <v>14</v>
      </c>
      <c r="C12" s="3"/>
      <c r="D12" s="128" t="str">
        <f>IF(D11="ACAD",("SUMR"),"")</f>
        <v>SUMR</v>
      </c>
      <c r="E12" s="70">
        <v>0</v>
      </c>
      <c r="F12" s="87">
        <f t="shared" si="0"/>
        <v>0</v>
      </c>
      <c r="G12" s="69">
        <f>+G11*0.4375</f>
        <v>0</v>
      </c>
      <c r="J12" s="175">
        <f t="shared" ref="J12:J18" si="1">ROUND(G12*E12,0)</f>
        <v>0</v>
      </c>
      <c r="K12" s="143">
        <f>ROUND(J12*'RATES-Non Fed'!E36,0)</f>
        <v>0</v>
      </c>
      <c r="L12" s="67">
        <f t="shared" ref="L12:L18" si="2">ROUND(K12+J12,0)</f>
        <v>0</v>
      </c>
      <c r="M12" s="42">
        <f t="shared" ref="M12:M18" si="3">SUM(L12)</f>
        <v>0</v>
      </c>
      <c r="N12" s="1"/>
    </row>
    <row r="13" spans="1:15">
      <c r="A13" s="1"/>
      <c r="B13" s="1" t="s">
        <v>15</v>
      </c>
      <c r="C13" s="3"/>
      <c r="D13" s="128" t="s">
        <v>125</v>
      </c>
      <c r="E13" s="70">
        <v>0</v>
      </c>
      <c r="F13" s="87">
        <f t="shared" si="0"/>
        <v>0</v>
      </c>
      <c r="G13" s="69">
        <v>0</v>
      </c>
      <c r="J13" s="175">
        <f t="shared" si="1"/>
        <v>0</v>
      </c>
      <c r="K13" s="143">
        <f>ROUND(J13*'RATES-Non Fed'!E36,0)</f>
        <v>0</v>
      </c>
      <c r="L13" s="67">
        <f t="shared" si="2"/>
        <v>0</v>
      </c>
      <c r="M13" s="42">
        <f t="shared" si="3"/>
        <v>0</v>
      </c>
      <c r="N13" s="1"/>
    </row>
    <row r="14" spans="1:15">
      <c r="A14" s="1"/>
      <c r="B14" s="1"/>
      <c r="C14" s="3"/>
      <c r="D14" s="128" t="str">
        <f>IF(D13="ACAD",("SUMR"),"")</f>
        <v>SUMR</v>
      </c>
      <c r="E14" s="70">
        <v>0</v>
      </c>
      <c r="F14" s="87">
        <f t="shared" si="0"/>
        <v>0</v>
      </c>
      <c r="G14" s="69">
        <f>+G13*0.4375</f>
        <v>0</v>
      </c>
      <c r="J14" s="175">
        <f t="shared" si="1"/>
        <v>0</v>
      </c>
      <c r="K14" s="143">
        <f>ROUND(J14*'RATES-Non Fed'!E36,0)</f>
        <v>0</v>
      </c>
      <c r="L14" s="67">
        <f t="shared" si="2"/>
        <v>0</v>
      </c>
      <c r="M14" s="42">
        <f t="shared" si="3"/>
        <v>0</v>
      </c>
    </row>
    <row r="15" spans="1:15">
      <c r="A15" s="1"/>
      <c r="B15" s="1" t="s">
        <v>15</v>
      </c>
      <c r="C15" s="3"/>
      <c r="D15" s="128" t="s">
        <v>125</v>
      </c>
      <c r="E15" s="70">
        <v>0</v>
      </c>
      <c r="F15" s="87">
        <f t="shared" si="0"/>
        <v>0</v>
      </c>
      <c r="G15" s="69">
        <v>0</v>
      </c>
      <c r="J15" s="175">
        <f t="shared" si="1"/>
        <v>0</v>
      </c>
      <c r="K15" s="143">
        <f>ROUND(J15*'RATES-Non Fed'!E36,0)</f>
        <v>0</v>
      </c>
      <c r="L15" s="67">
        <f t="shared" si="2"/>
        <v>0</v>
      </c>
      <c r="M15" s="42">
        <f t="shared" si="3"/>
        <v>0</v>
      </c>
      <c r="N15" s="1"/>
    </row>
    <row r="16" spans="1:15">
      <c r="A16" s="1"/>
      <c r="B16" s="1"/>
      <c r="C16" s="3"/>
      <c r="D16" s="128" t="str">
        <f>IF(D15="ACAD",("SUMR"),"")</f>
        <v>SUMR</v>
      </c>
      <c r="E16" s="70">
        <v>0</v>
      </c>
      <c r="F16" s="87">
        <f t="shared" si="0"/>
        <v>0</v>
      </c>
      <c r="G16" s="69">
        <f>+G15*0.4375</f>
        <v>0</v>
      </c>
      <c r="J16" s="175">
        <f t="shared" si="1"/>
        <v>0</v>
      </c>
      <c r="K16" s="143">
        <f>ROUND(J16*'RATES-Non Fed'!E36,0)</f>
        <v>0</v>
      </c>
      <c r="L16" s="67">
        <f t="shared" si="2"/>
        <v>0</v>
      </c>
      <c r="M16" s="42">
        <f t="shared" si="3"/>
        <v>0</v>
      </c>
    </row>
    <row r="17" spans="1:14">
      <c r="A17" s="1"/>
      <c r="B17" s="1" t="s">
        <v>15</v>
      </c>
      <c r="C17" s="3"/>
      <c r="D17" s="128" t="s">
        <v>124</v>
      </c>
      <c r="E17" s="70">
        <v>0</v>
      </c>
      <c r="F17" s="87">
        <f t="shared" si="0"/>
        <v>0</v>
      </c>
      <c r="G17" s="69">
        <v>0</v>
      </c>
      <c r="J17" s="175">
        <f t="shared" si="1"/>
        <v>0</v>
      </c>
      <c r="K17" s="143">
        <f>ROUND(J17*'RATES-Non Fed'!E36,0)</f>
        <v>0</v>
      </c>
      <c r="L17" s="67">
        <f t="shared" si="2"/>
        <v>0</v>
      </c>
      <c r="M17" s="42">
        <f t="shared" si="3"/>
        <v>0</v>
      </c>
      <c r="N17" s="1"/>
    </row>
    <row r="18" spans="1:14">
      <c r="A18" s="1"/>
      <c r="B18" s="1" t="s">
        <v>15</v>
      </c>
      <c r="C18" s="3"/>
      <c r="D18" s="128" t="s">
        <v>124</v>
      </c>
      <c r="E18" s="70">
        <v>0</v>
      </c>
      <c r="F18" s="87">
        <f t="shared" si="0"/>
        <v>0</v>
      </c>
      <c r="G18" s="69">
        <v>0</v>
      </c>
      <c r="J18" s="175">
        <f t="shared" si="1"/>
        <v>0</v>
      </c>
      <c r="K18" s="143">
        <f>ROUND(J18*'RATES-Non Fed'!E36,0)</f>
        <v>0</v>
      </c>
      <c r="L18" s="67">
        <f t="shared" si="2"/>
        <v>0</v>
      </c>
      <c r="M18" s="42">
        <f t="shared" si="3"/>
        <v>0</v>
      </c>
    </row>
    <row r="19" spans="1:14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179">
        <f>SUM(J11:J18)</f>
        <v>0</v>
      </c>
      <c r="K19" s="144">
        <f>SUM(K11:K18)</f>
        <v>0</v>
      </c>
      <c r="L19" s="46">
        <f>SUM(L11:L18)</f>
        <v>0</v>
      </c>
      <c r="M19" s="42">
        <f>SUM(M11:M18)</f>
        <v>0</v>
      </c>
      <c r="N19" s="6"/>
    </row>
    <row r="20" spans="1:14" ht="7.5" customHeight="1">
      <c r="A20" s="1"/>
      <c r="B20" s="1"/>
      <c r="C20" s="1"/>
      <c r="D20" s="26"/>
      <c r="E20" s="26"/>
      <c r="F20" s="26"/>
      <c r="G20" s="1"/>
      <c r="H20" s="1"/>
      <c r="I20" s="1"/>
      <c r="J20" s="180"/>
      <c r="K20" s="144"/>
      <c r="L20" s="46"/>
      <c r="M20" s="42"/>
      <c r="N20" s="6"/>
    </row>
    <row r="21" spans="1:14">
      <c r="A21" s="22" t="s">
        <v>17</v>
      </c>
      <c r="B21" s="22" t="s">
        <v>18</v>
      </c>
      <c r="C21" s="1"/>
      <c r="D21" s="26"/>
      <c r="E21" s="1"/>
      <c r="F21" s="1"/>
      <c r="G21" s="41"/>
      <c r="H21" s="1"/>
      <c r="I21" s="1"/>
      <c r="J21" s="178"/>
      <c r="K21" s="140"/>
      <c r="L21" s="130"/>
      <c r="M21" s="42"/>
      <c r="N21" s="6"/>
    </row>
    <row r="22" spans="1:14">
      <c r="A22" s="1"/>
      <c r="C22" s="13" t="s">
        <v>86</v>
      </c>
      <c r="D22" s="41" t="s">
        <v>121</v>
      </c>
      <c r="E22" s="68"/>
      <c r="F22" s="68"/>
      <c r="G22" s="59"/>
      <c r="J22" s="175"/>
      <c r="K22" s="145"/>
      <c r="L22" s="50"/>
      <c r="M22" s="42"/>
      <c r="N22" s="5"/>
    </row>
    <row r="23" spans="1:14">
      <c r="A23" s="1"/>
      <c r="C23" s="13"/>
      <c r="D23" s="85"/>
      <c r="E23" s="70">
        <v>0</v>
      </c>
      <c r="F23" s="86">
        <f>SUM(52*E23/4.33)</f>
        <v>0</v>
      </c>
      <c r="G23" s="69">
        <v>0</v>
      </c>
      <c r="J23" s="175">
        <f>ROUND(G23*E23,0)</f>
        <v>0</v>
      </c>
      <c r="K23" s="145">
        <f>ROUND(J23*'RATES-Non Fed'!E37,0)</f>
        <v>0</v>
      </c>
      <c r="L23" s="50">
        <f>SUM(J23:K23)</f>
        <v>0</v>
      </c>
      <c r="M23" s="42">
        <f>SUM(L23)</f>
        <v>0</v>
      </c>
      <c r="N23" s="5"/>
    </row>
    <row r="24" spans="1:14">
      <c r="A24" s="1"/>
      <c r="C24" s="13"/>
      <c r="D24" s="1"/>
      <c r="E24" s="70">
        <v>0</v>
      </c>
      <c r="F24" s="86">
        <f>SUM(52*E24/4.33)</f>
        <v>0</v>
      </c>
      <c r="G24" s="69">
        <v>0</v>
      </c>
      <c r="J24" s="175">
        <f>ROUND(G24*E24,0)</f>
        <v>0</v>
      </c>
      <c r="K24" s="145">
        <f>ROUND(J24*'RATES-Non Fed'!E37,0)</f>
        <v>0</v>
      </c>
      <c r="L24" s="50">
        <f>SUM(J24:K24)</f>
        <v>0</v>
      </c>
      <c r="M24" s="42">
        <f>SUM(L24)</f>
        <v>0</v>
      </c>
      <c r="N24" s="5"/>
    </row>
    <row r="25" spans="1:14">
      <c r="A25" s="1"/>
      <c r="C25" s="13"/>
      <c r="D25" s="1"/>
      <c r="E25" s="70">
        <v>0</v>
      </c>
      <c r="F25" s="86">
        <f>SUM(52*E25/4.33)</f>
        <v>0</v>
      </c>
      <c r="G25" s="69">
        <v>0</v>
      </c>
      <c r="J25" s="175">
        <f>ROUND(G25*E25,0)</f>
        <v>0</v>
      </c>
      <c r="K25" s="145">
        <f>ROUND(J25*'RATES-Non Fed'!E37,0)</f>
        <v>0</v>
      </c>
      <c r="L25" s="50">
        <f>SUM(J25:K25)</f>
        <v>0</v>
      </c>
      <c r="M25" s="42">
        <f>SUM(L25)</f>
        <v>0</v>
      </c>
      <c r="N25" s="5"/>
    </row>
    <row r="26" spans="1:14">
      <c r="A26" s="1"/>
      <c r="C26" s="13"/>
      <c r="D26" s="1" t="s">
        <v>122</v>
      </c>
      <c r="E26" s="70"/>
      <c r="F26" s="70"/>
      <c r="G26" s="69"/>
      <c r="J26" s="181">
        <f>SUM(J23:J25)</f>
        <v>0</v>
      </c>
      <c r="K26" s="145">
        <f>SUM(K23:K25)</f>
        <v>0</v>
      </c>
      <c r="L26" s="50">
        <f>SUM(L23:L25)</f>
        <v>0</v>
      </c>
      <c r="M26" s="42">
        <f>SUM(M23:M25)</f>
        <v>0</v>
      </c>
      <c r="N26" s="5"/>
    </row>
    <row r="27" spans="1:14" ht="9.75" customHeight="1">
      <c r="A27" s="1"/>
      <c r="C27" s="13"/>
      <c r="D27" s="1"/>
      <c r="E27" s="70"/>
      <c r="F27" s="70"/>
      <c r="G27" s="69"/>
      <c r="J27" s="181"/>
      <c r="K27" s="145"/>
      <c r="L27" s="50"/>
      <c r="M27" s="42"/>
      <c r="N27" s="5"/>
    </row>
    <row r="28" spans="1:14">
      <c r="A28" s="1"/>
      <c r="C28" s="13" t="s">
        <v>87</v>
      </c>
      <c r="D28" s="1"/>
      <c r="E28" s="68"/>
      <c r="F28" s="68"/>
      <c r="G28" s="59"/>
      <c r="J28" s="175">
        <v>0</v>
      </c>
      <c r="K28" s="145">
        <f>ROUND(J28*'RATES-Non Fed'!E40,0)</f>
        <v>0</v>
      </c>
      <c r="L28" s="50">
        <f>SUM(J28:K28)</f>
        <v>0</v>
      </c>
      <c r="M28" s="42">
        <f>SUM(L28)</f>
        <v>0</v>
      </c>
      <c r="N28" s="5"/>
    </row>
    <row r="29" spans="1:14">
      <c r="A29" s="1"/>
      <c r="C29" s="13" t="s">
        <v>19</v>
      </c>
      <c r="D29" s="1"/>
      <c r="E29" s="3"/>
      <c r="F29" s="3"/>
      <c r="J29" s="175">
        <v>0</v>
      </c>
      <c r="K29" s="145">
        <f>ROUND(J29*'RATES-Non Fed'!E39,0)</f>
        <v>0</v>
      </c>
      <c r="L29" s="50">
        <f>SUM(J29:K29)</f>
        <v>0</v>
      </c>
      <c r="M29" s="42">
        <f>SUM(L29)</f>
        <v>0</v>
      </c>
      <c r="N29" s="5"/>
    </row>
    <row r="30" spans="1:14">
      <c r="A30" s="1"/>
      <c r="C30" s="13" t="s">
        <v>20</v>
      </c>
      <c r="D30" s="1"/>
      <c r="E30" s="3"/>
      <c r="F30" s="3"/>
      <c r="J30" s="175">
        <v>0</v>
      </c>
      <c r="K30" s="145">
        <f>ROUND(J30*'RATES-Non Fed'!E39,0)</f>
        <v>0</v>
      </c>
      <c r="L30" s="50">
        <f>SUM(J30:K30)</f>
        <v>0</v>
      </c>
      <c r="M30" s="42">
        <f>SUM(L30)</f>
        <v>0</v>
      </c>
      <c r="N30" s="5"/>
    </row>
    <row r="31" spans="1:14" s="82" customFormat="1">
      <c r="A31" s="130"/>
      <c r="C31" s="129" t="s">
        <v>21</v>
      </c>
      <c r="D31" s="130"/>
      <c r="E31" s="136"/>
      <c r="F31" s="136"/>
      <c r="J31" s="175">
        <v>0</v>
      </c>
      <c r="K31" s="145">
        <f>ROUND(J31*'RATES-Non Fed'!E40,0)</f>
        <v>0</v>
      </c>
      <c r="L31" s="50">
        <f>SUM(J31:K31)</f>
        <v>0</v>
      </c>
      <c r="M31" s="42">
        <f>SUM(L31)</f>
        <v>0</v>
      </c>
      <c r="N31" s="137"/>
    </row>
    <row r="32" spans="1:14" s="82" customFormat="1">
      <c r="A32" s="130"/>
      <c r="C32" s="129" t="s">
        <v>88</v>
      </c>
      <c r="D32" s="130"/>
      <c r="E32" s="138"/>
      <c r="F32" s="138"/>
      <c r="G32" s="59"/>
      <c r="J32" s="175">
        <v>0</v>
      </c>
      <c r="K32" s="145">
        <f>ROUND(J32*'RATES-Non Fed'!E38,0)</f>
        <v>0</v>
      </c>
      <c r="L32" s="50">
        <f>SUM(J32:K32)</f>
        <v>0</v>
      </c>
      <c r="M32" s="42">
        <f>SUM(L32)</f>
        <v>0</v>
      </c>
      <c r="N32" s="137"/>
    </row>
    <row r="33" spans="1:14">
      <c r="A33" s="1"/>
      <c r="B33" s="1"/>
      <c r="C33" s="1"/>
      <c r="D33" s="176" t="s">
        <v>174</v>
      </c>
      <c r="E33" s="26"/>
      <c r="F33" s="26"/>
      <c r="G33" s="1"/>
      <c r="H33" s="1"/>
      <c r="I33" s="1"/>
      <c r="J33" s="182">
        <f>SUM(J19+J26+J28+J29+J30+J31+J32)</f>
        <v>0</v>
      </c>
      <c r="K33" s="145">
        <f>SUM(K19+K26+K28+K29+K30+K31+K32)</f>
        <v>0</v>
      </c>
      <c r="L33" s="50"/>
      <c r="M33" s="42"/>
      <c r="N33" s="5"/>
    </row>
    <row r="34" spans="1:14" ht="7.5" customHeight="1">
      <c r="A34" s="1"/>
      <c r="B34" s="1"/>
      <c r="C34" s="1"/>
      <c r="D34" s="26"/>
      <c r="E34" s="26"/>
      <c r="F34" s="26"/>
      <c r="G34" s="26"/>
      <c r="H34" s="26"/>
      <c r="I34" s="26"/>
      <c r="J34" s="52"/>
      <c r="K34" s="144"/>
      <c r="L34" s="164"/>
      <c r="M34" s="64" t="s">
        <v>1</v>
      </c>
      <c r="N34" s="6"/>
    </row>
    <row r="35" spans="1:14" s="31" customFormat="1">
      <c r="A35" s="40" t="s">
        <v>24</v>
      </c>
      <c r="B35" s="21"/>
      <c r="D35" s="28"/>
      <c r="E35" s="28"/>
      <c r="F35" s="28"/>
      <c r="G35" s="28"/>
      <c r="H35" s="28"/>
      <c r="I35" s="28"/>
      <c r="J35" s="47">
        <f>SUM(J33+K33)</f>
        <v>0</v>
      </c>
      <c r="K35" s="146"/>
      <c r="L35" s="166"/>
      <c r="M35" s="47">
        <f>SUM(J35)</f>
        <v>0</v>
      </c>
      <c r="N35" s="29"/>
    </row>
    <row r="36" spans="1:14" ht="8.25" customHeight="1">
      <c r="A36" s="1"/>
      <c r="B36" s="1"/>
      <c r="C36" s="28"/>
      <c r="D36" s="26"/>
      <c r="E36" s="26"/>
      <c r="F36" s="26"/>
      <c r="G36" s="26"/>
      <c r="H36" s="26"/>
      <c r="I36" s="26"/>
      <c r="J36" s="52"/>
      <c r="K36" s="144"/>
      <c r="L36" s="164"/>
      <c r="M36" s="46" t="s">
        <v>1</v>
      </c>
      <c r="N36" s="6"/>
    </row>
    <row r="37" spans="1:14">
      <c r="A37" s="22" t="s">
        <v>25</v>
      </c>
      <c r="B37" s="22" t="s">
        <v>26</v>
      </c>
      <c r="C37" s="21"/>
      <c r="D37" s="26"/>
      <c r="E37" s="26"/>
      <c r="F37" s="26"/>
      <c r="G37" s="26"/>
      <c r="H37" s="26"/>
      <c r="I37" s="26"/>
      <c r="J37" s="52"/>
      <c r="K37" s="144"/>
      <c r="L37" s="164"/>
      <c r="M37" s="50" t="s">
        <v>1</v>
      </c>
      <c r="N37" s="6"/>
    </row>
    <row r="38" spans="1:14">
      <c r="A38" s="21"/>
      <c r="B38" s="21"/>
      <c r="C38" s="10" t="s">
        <v>27</v>
      </c>
      <c r="D38" s="30"/>
      <c r="E38" s="30"/>
      <c r="F38" s="30"/>
      <c r="G38" s="30"/>
      <c r="H38" s="30"/>
      <c r="I38" s="30"/>
      <c r="J38" s="42">
        <v>0</v>
      </c>
      <c r="K38" s="144"/>
      <c r="L38" s="164"/>
      <c r="M38" s="42">
        <f>SUM(J38:L38)</f>
        <v>0</v>
      </c>
      <c r="N38" s="6"/>
    </row>
    <row r="39" spans="1:14">
      <c r="A39" s="21"/>
      <c r="B39" s="21"/>
      <c r="C39" s="10" t="s">
        <v>27</v>
      </c>
      <c r="D39" s="30"/>
      <c r="E39" s="30"/>
      <c r="F39" s="30"/>
      <c r="G39" s="30"/>
      <c r="H39" s="30"/>
      <c r="I39" s="30"/>
      <c r="J39" s="42">
        <v>0</v>
      </c>
      <c r="K39" s="144"/>
      <c r="L39" s="164"/>
      <c r="M39" s="42">
        <f>SUM(J39:L39)</f>
        <v>0</v>
      </c>
      <c r="N39" s="6"/>
    </row>
    <row r="40" spans="1:14">
      <c r="A40" s="21"/>
      <c r="B40" s="21"/>
      <c r="C40" s="27" t="s">
        <v>28</v>
      </c>
      <c r="D40" s="28"/>
      <c r="E40" s="28"/>
      <c r="F40" s="28"/>
      <c r="G40" s="28"/>
      <c r="H40" s="28"/>
      <c r="I40" s="28"/>
      <c r="J40" s="53">
        <f>SUM(J38:J39)</f>
        <v>0</v>
      </c>
      <c r="K40" s="147"/>
      <c r="L40" s="167"/>
      <c r="M40" s="53">
        <f>SUM(J40:L40)</f>
        <v>0</v>
      </c>
      <c r="N40" s="29"/>
    </row>
    <row r="41" spans="1:14" ht="9" customHeight="1">
      <c r="A41" s="1"/>
      <c r="B41" s="1"/>
      <c r="C41" s="28"/>
      <c r="D41" s="26"/>
      <c r="E41" s="26"/>
      <c r="F41" s="26"/>
      <c r="G41" s="26"/>
      <c r="H41" s="26"/>
      <c r="I41" s="26"/>
      <c r="J41" s="52"/>
      <c r="K41" s="144"/>
      <c r="L41" s="164"/>
      <c r="M41" s="46"/>
      <c r="N41" s="6"/>
    </row>
    <row r="42" spans="1:14">
      <c r="A42" s="22" t="s">
        <v>29</v>
      </c>
      <c r="B42" s="22" t="s">
        <v>30</v>
      </c>
      <c r="C42" s="1"/>
      <c r="D42" s="21"/>
      <c r="E42" s="21"/>
      <c r="F42" s="21"/>
      <c r="G42" s="1"/>
      <c r="H42" s="1"/>
      <c r="I42" s="1"/>
      <c r="J42" s="54" t="s">
        <v>1</v>
      </c>
      <c r="K42" s="145"/>
      <c r="L42" s="165"/>
      <c r="M42" s="45"/>
      <c r="N42" s="5"/>
    </row>
    <row r="43" spans="1:14">
      <c r="A43" s="21"/>
      <c r="B43" s="21"/>
      <c r="C43" s="13" t="s">
        <v>31</v>
      </c>
      <c r="D43" s="10" t="s">
        <v>27</v>
      </c>
      <c r="E43" s="31"/>
      <c r="F43" s="31"/>
      <c r="J43" s="42">
        <v>0</v>
      </c>
      <c r="K43" s="145"/>
      <c r="L43" s="165"/>
      <c r="M43" s="42">
        <f>SUM(J43:L43)</f>
        <v>0</v>
      </c>
      <c r="N43" s="5"/>
    </row>
    <row r="44" spans="1:14">
      <c r="A44" s="21"/>
      <c r="B44" s="21"/>
      <c r="C44" s="13" t="s">
        <v>32</v>
      </c>
      <c r="D44" s="10" t="s">
        <v>27</v>
      </c>
      <c r="E44" s="31"/>
      <c r="F44" s="31"/>
      <c r="J44" s="42">
        <v>0</v>
      </c>
      <c r="K44" s="145"/>
      <c r="L44" s="165"/>
      <c r="M44" s="42">
        <f>SUM(J44:L44)</f>
        <v>0</v>
      </c>
      <c r="N44" s="5"/>
    </row>
    <row r="45" spans="1:14" s="31" customFormat="1">
      <c r="A45" s="21"/>
      <c r="B45" s="21"/>
      <c r="C45" s="27" t="s">
        <v>33</v>
      </c>
      <c r="D45" s="28"/>
      <c r="E45" s="28"/>
      <c r="F45" s="28"/>
      <c r="G45" s="28"/>
      <c r="H45" s="28"/>
      <c r="I45" s="28"/>
      <c r="J45" s="53">
        <f>SUM(J43:J44)</f>
        <v>0</v>
      </c>
      <c r="K45" s="147"/>
      <c r="L45" s="167"/>
      <c r="M45" s="55">
        <f>SUM(J45:L45)</f>
        <v>0</v>
      </c>
      <c r="N45" s="29"/>
    </row>
    <row r="46" spans="1:14" ht="10.5" customHeight="1">
      <c r="A46" s="1"/>
      <c r="B46" s="1"/>
      <c r="C46" s="28"/>
      <c r="D46" s="26"/>
      <c r="E46" s="26"/>
      <c r="F46" s="26"/>
      <c r="G46" s="26"/>
      <c r="H46" s="26"/>
      <c r="I46" s="26"/>
      <c r="J46" s="52"/>
      <c r="K46" s="144"/>
      <c r="L46" s="164"/>
      <c r="M46" s="42"/>
      <c r="N46" s="6"/>
    </row>
    <row r="47" spans="1:14">
      <c r="A47" s="22" t="s">
        <v>34</v>
      </c>
      <c r="B47" s="22" t="s">
        <v>35</v>
      </c>
      <c r="C47" s="21"/>
      <c r="D47" s="21"/>
      <c r="E47" s="21"/>
      <c r="F47" s="21"/>
      <c r="G47" s="1"/>
      <c r="H47" s="1"/>
      <c r="I47" s="1"/>
      <c r="J47" s="54" t="s">
        <v>1</v>
      </c>
      <c r="K47" s="145"/>
      <c r="L47" s="165"/>
      <c r="M47" s="42"/>
      <c r="N47" s="5"/>
    </row>
    <row r="48" spans="1:14">
      <c r="A48" s="21"/>
      <c r="B48" s="21"/>
      <c r="C48" s="13" t="s">
        <v>36</v>
      </c>
      <c r="D48" s="3"/>
      <c r="E48" s="31"/>
      <c r="F48" s="31"/>
      <c r="J48" s="42">
        <v>0</v>
      </c>
      <c r="K48" s="145"/>
      <c r="L48" s="165"/>
      <c r="M48" s="42">
        <f t="shared" ref="M48:M59" si="4">SUM(J48:L48)</f>
        <v>0</v>
      </c>
      <c r="N48" s="5"/>
    </row>
    <row r="49" spans="1:16">
      <c r="A49" s="21"/>
      <c r="B49" s="21"/>
      <c r="C49" s="13" t="s">
        <v>37</v>
      </c>
      <c r="D49" s="3"/>
      <c r="E49" s="31"/>
      <c r="F49" s="31"/>
      <c r="J49" s="42">
        <v>0</v>
      </c>
      <c r="K49" s="145"/>
      <c r="L49" s="165"/>
      <c r="M49" s="42">
        <f t="shared" si="4"/>
        <v>0</v>
      </c>
      <c r="N49" s="5"/>
    </row>
    <row r="50" spans="1:16">
      <c r="A50" s="21"/>
      <c r="B50" s="21"/>
      <c r="C50" s="13" t="s">
        <v>38</v>
      </c>
      <c r="D50" s="3"/>
      <c r="E50" s="31"/>
      <c r="F50" s="31"/>
      <c r="J50" s="42">
        <v>0</v>
      </c>
      <c r="K50" s="145"/>
      <c r="L50" s="165"/>
      <c r="M50" s="42">
        <f t="shared" si="4"/>
        <v>0</v>
      </c>
      <c r="N50" s="5"/>
    </row>
    <row r="51" spans="1:16">
      <c r="A51" s="21"/>
      <c r="B51" s="21"/>
      <c r="C51" s="13" t="s">
        <v>39</v>
      </c>
      <c r="D51" s="3"/>
      <c r="E51" s="31"/>
      <c r="F51" s="31"/>
      <c r="J51" s="42">
        <v>0</v>
      </c>
      <c r="K51" s="145"/>
      <c r="L51" s="165"/>
      <c r="M51" s="42">
        <f t="shared" si="4"/>
        <v>0</v>
      </c>
      <c r="N51" s="5"/>
    </row>
    <row r="52" spans="1:16">
      <c r="A52" s="21"/>
      <c r="B52" s="21"/>
      <c r="C52" s="193" t="s">
        <v>208</v>
      </c>
      <c r="D52" s="3"/>
      <c r="E52" s="31"/>
      <c r="F52" s="31"/>
      <c r="J52" s="42">
        <v>0</v>
      </c>
      <c r="K52" s="145"/>
      <c r="L52" s="165"/>
      <c r="M52" s="42">
        <f t="shared" si="4"/>
        <v>0</v>
      </c>
      <c r="N52" s="5"/>
    </row>
    <row r="53" spans="1:16">
      <c r="A53" s="21"/>
      <c r="B53" s="21"/>
      <c r="C53" s="13" t="s">
        <v>90</v>
      </c>
      <c r="D53" s="3"/>
      <c r="E53" s="31"/>
      <c r="F53" s="31"/>
      <c r="J53" s="42">
        <v>0</v>
      </c>
      <c r="K53" s="145"/>
      <c r="L53" s="165"/>
      <c r="M53" s="42">
        <f t="shared" si="4"/>
        <v>0</v>
      </c>
      <c r="N53" s="5"/>
    </row>
    <row r="54" spans="1:16">
      <c r="A54" s="21"/>
      <c r="B54" s="21"/>
      <c r="C54" s="13" t="s">
        <v>40</v>
      </c>
      <c r="D54" s="21"/>
      <c r="E54" s="21"/>
      <c r="F54" s="21"/>
      <c r="G54" s="1"/>
      <c r="H54" s="1"/>
      <c r="I54" s="1"/>
      <c r="J54" s="42">
        <v>0</v>
      </c>
      <c r="K54" s="145"/>
      <c r="L54" s="165"/>
      <c r="M54" s="42">
        <f t="shared" si="4"/>
        <v>0</v>
      </c>
      <c r="N54" s="5"/>
    </row>
    <row r="55" spans="1:16">
      <c r="A55" s="21"/>
      <c r="B55" s="21"/>
      <c r="C55" s="22" t="s">
        <v>41</v>
      </c>
      <c r="D55" s="10"/>
      <c r="E55" s="31"/>
      <c r="F55" s="31"/>
      <c r="J55" s="42">
        <v>0</v>
      </c>
      <c r="K55" s="145"/>
      <c r="L55" s="165"/>
      <c r="M55" s="42">
        <f t="shared" si="4"/>
        <v>0</v>
      </c>
      <c r="N55" s="5"/>
      <c r="O55" s="76"/>
    </row>
    <row r="56" spans="1:16">
      <c r="A56" s="21"/>
      <c r="B56" s="21"/>
      <c r="C56" s="63" t="s">
        <v>42</v>
      </c>
      <c r="D56" s="10"/>
      <c r="E56" s="31"/>
      <c r="F56" s="31"/>
      <c r="J56" s="42">
        <v>0</v>
      </c>
      <c r="K56" s="145"/>
      <c r="L56" s="165"/>
      <c r="M56" s="42">
        <f t="shared" si="4"/>
        <v>0</v>
      </c>
      <c r="N56" s="5"/>
      <c r="O56" s="76"/>
    </row>
    <row r="57" spans="1:16">
      <c r="A57" s="21"/>
      <c r="B57" s="21"/>
      <c r="C57" s="63" t="s">
        <v>92</v>
      </c>
      <c r="D57" s="10"/>
      <c r="E57" s="31"/>
      <c r="F57" s="31"/>
      <c r="J57" s="42">
        <v>0</v>
      </c>
      <c r="K57" s="145"/>
      <c r="L57" s="165"/>
      <c r="M57" s="42">
        <f t="shared" si="4"/>
        <v>0</v>
      </c>
      <c r="N57" s="5"/>
      <c r="O57" s="76"/>
    </row>
    <row r="58" spans="1:16">
      <c r="A58" s="21"/>
      <c r="B58" s="21"/>
      <c r="C58" s="63" t="s">
        <v>93</v>
      </c>
      <c r="D58" s="10"/>
      <c r="E58" s="31"/>
      <c r="F58" s="31"/>
      <c r="J58" s="42">
        <v>0</v>
      </c>
      <c r="K58" s="145"/>
      <c r="L58" s="165"/>
      <c r="M58" s="42">
        <f t="shared" si="4"/>
        <v>0</v>
      </c>
      <c r="N58" s="5"/>
      <c r="O58" s="76"/>
    </row>
    <row r="59" spans="1:16">
      <c r="A59" s="40" t="s">
        <v>43</v>
      </c>
      <c r="D59" s="28"/>
      <c r="E59" s="28"/>
      <c r="F59" s="28"/>
      <c r="G59" s="28"/>
      <c r="H59" s="28"/>
      <c r="I59" s="28"/>
      <c r="J59" s="51">
        <f>SUM(J48:J58)</f>
        <v>0</v>
      </c>
      <c r="K59" s="148"/>
      <c r="L59" s="168"/>
      <c r="M59" s="43">
        <f t="shared" si="4"/>
        <v>0</v>
      </c>
      <c r="N59" s="34"/>
      <c r="O59" s="76"/>
    </row>
    <row r="60" spans="1:16" ht="7.5" customHeight="1">
      <c r="A60" s="21"/>
      <c r="B60" s="21"/>
      <c r="C60" s="26"/>
      <c r="D60" s="28"/>
      <c r="E60" s="28"/>
      <c r="F60" s="28"/>
      <c r="G60" s="26"/>
      <c r="H60" s="26"/>
      <c r="I60" s="26"/>
      <c r="J60" s="52"/>
      <c r="K60" s="144"/>
      <c r="L60" s="164"/>
      <c r="M60" s="46" t="s">
        <v>1</v>
      </c>
      <c r="N60" s="6"/>
    </row>
    <row r="61" spans="1:16" ht="16.5">
      <c r="A61" s="28"/>
      <c r="B61" s="28"/>
      <c r="C61" s="28"/>
      <c r="D61" s="21"/>
      <c r="E61" s="32" t="s">
        <v>44</v>
      </c>
      <c r="F61" s="32"/>
      <c r="G61" s="39"/>
      <c r="H61" s="39"/>
      <c r="I61" s="39"/>
      <c r="J61" s="65">
        <f>ROUND(+J59+J45+J40+J35,0)</f>
        <v>0</v>
      </c>
      <c r="K61" s="149"/>
      <c r="L61" s="169"/>
      <c r="M61" s="65">
        <f>SUM(J61:L61)</f>
        <v>0</v>
      </c>
      <c r="N61" s="34"/>
    </row>
    <row r="62" spans="1:16" ht="7.5" customHeight="1">
      <c r="A62" s="28"/>
      <c r="B62" s="28"/>
      <c r="C62" s="28"/>
      <c r="D62" s="21"/>
      <c r="E62" s="32"/>
      <c r="F62" s="32"/>
      <c r="G62" s="39"/>
      <c r="H62" s="39"/>
      <c r="I62" s="39"/>
      <c r="J62" s="66"/>
      <c r="K62" s="149"/>
      <c r="L62" s="169"/>
      <c r="M62" s="65"/>
    </row>
    <row r="63" spans="1:16">
      <c r="A63" s="28"/>
      <c r="B63" s="28"/>
      <c r="C63" s="28"/>
      <c r="D63" s="21"/>
      <c r="G63" s="39"/>
      <c r="H63" s="84" t="s">
        <v>118</v>
      </c>
      <c r="I63" s="39"/>
      <c r="J63" s="74">
        <f>SUM(J61)</f>
        <v>0</v>
      </c>
      <c r="K63" s="150"/>
      <c r="L63" s="170"/>
      <c r="M63" s="74">
        <f>SUM(J63:L63)</f>
        <v>0</v>
      </c>
      <c r="O63" s="76"/>
    </row>
    <row r="64" spans="1:16">
      <c r="A64" s="33" t="s">
        <v>117</v>
      </c>
      <c r="B64" s="1"/>
      <c r="C64" s="1"/>
      <c r="J64" s="42"/>
      <c r="K64" s="151"/>
      <c r="L64" s="171"/>
      <c r="M64" s="50"/>
      <c r="N64" s="5"/>
      <c r="P64" s="75"/>
    </row>
    <row r="65" spans="1:16">
      <c r="A65" s="13" t="s">
        <v>183</v>
      </c>
      <c r="B65" s="1"/>
      <c r="D65" s="7">
        <f>IF(AND(($E$72)="R",($E$74)="C"),('RATES-Non Fed'!E43),IF(AND(($E$72)="R",($E$74)="O"),('RATES-Non Fed'!E48),IF(AND(($E$72)="I",($E$74)="C"),('RATES-Non Fed'!E44),IF(AND(($E$72)="I",($E$74)="O"),('RATES-Non Fed'!E49),IF(AND(($E$72)="P",($E$74)="C"),('RATES-Non Fed'!E45),IF(AND(($E$72)="P",($E$74)="O"),('RATES-Non Fed'!E50),($E$73)))))))</f>
        <v>0.58250000000000002</v>
      </c>
      <c r="E65" s="7"/>
      <c r="F65" s="7"/>
      <c r="G65" s="7"/>
      <c r="H65" s="7"/>
      <c r="J65" s="50">
        <f>SUM(J63*D65)</f>
        <v>0</v>
      </c>
      <c r="K65" s="145"/>
      <c r="L65" s="165"/>
      <c r="M65" s="50">
        <f>SUM(J65:L65)</f>
        <v>0</v>
      </c>
      <c r="N65" s="5"/>
    </row>
    <row r="66" spans="1:16">
      <c r="A66" s="40" t="s">
        <v>119</v>
      </c>
      <c r="B66" s="1"/>
      <c r="C66" s="24"/>
      <c r="D66" s="35"/>
      <c r="E66" s="7"/>
      <c r="F66" s="7"/>
      <c r="G66" s="7"/>
      <c r="H66" s="7"/>
      <c r="I66" s="7"/>
      <c r="J66" s="53">
        <f>SUM(J65:J65)</f>
        <v>0</v>
      </c>
      <c r="K66" s="148"/>
      <c r="L66" s="168"/>
      <c r="M66" s="53">
        <f>SUM(J66:L66)</f>
        <v>0</v>
      </c>
      <c r="N66" s="5"/>
    </row>
    <row r="67" spans="1:16">
      <c r="A67" s="40"/>
      <c r="B67" s="1"/>
      <c r="C67" s="24"/>
      <c r="D67" s="35"/>
      <c r="E67" s="7"/>
      <c r="F67" s="7"/>
      <c r="G67" s="7"/>
      <c r="H67" s="7"/>
      <c r="I67" s="7"/>
      <c r="J67" s="61"/>
      <c r="K67" s="148"/>
      <c r="L67" s="168"/>
      <c r="M67" s="62"/>
      <c r="N67" s="5"/>
    </row>
    <row r="68" spans="1:16" ht="19.5" thickBot="1">
      <c r="A68" s="40"/>
      <c r="B68" s="1"/>
      <c r="C68" s="60" t="s">
        <v>45</v>
      </c>
      <c r="D68" s="35"/>
      <c r="E68" s="7"/>
      <c r="F68" s="7"/>
      <c r="G68" s="7"/>
      <c r="H68" s="7"/>
      <c r="I68" s="7"/>
      <c r="J68" s="72">
        <f>J66+J61</f>
        <v>0</v>
      </c>
      <c r="K68" s="149"/>
      <c r="L68" s="169"/>
      <c r="M68" s="72">
        <f>SUM(J68:L68)</f>
        <v>0</v>
      </c>
      <c r="N68" s="5"/>
    </row>
    <row r="69" spans="1:16" ht="16.5" thickTop="1">
      <c r="A69" s="28"/>
      <c r="B69" s="1"/>
      <c r="C69" s="35"/>
      <c r="D69" s="7"/>
      <c r="E69" s="7"/>
      <c r="F69" s="7"/>
      <c r="G69" s="7"/>
      <c r="H69" s="7"/>
      <c r="I69" s="7"/>
      <c r="J69" s="50"/>
      <c r="K69" s="145"/>
      <c r="L69" s="165"/>
      <c r="M69" s="50" t="s">
        <v>1</v>
      </c>
      <c r="N69" s="5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49"/>
      <c r="K70" s="152"/>
      <c r="L70" s="172"/>
      <c r="M70" s="58"/>
      <c r="N70" s="1"/>
    </row>
    <row r="71" spans="1:16">
      <c r="C71" s="36" t="s">
        <v>120</v>
      </c>
    </row>
    <row r="72" spans="1:16">
      <c r="C72" s="14" t="s">
        <v>46</v>
      </c>
      <c r="E72" s="15" t="s">
        <v>47</v>
      </c>
      <c r="G72" s="14" t="s">
        <v>48</v>
      </c>
    </row>
    <row r="73" spans="1:16">
      <c r="C73" s="14" t="s">
        <v>167</v>
      </c>
      <c r="E73" s="9">
        <v>0.1</v>
      </c>
      <c r="F73" s="9"/>
    </row>
    <row r="74" spans="1:16">
      <c r="C74" s="14" t="s">
        <v>49</v>
      </c>
      <c r="E74" s="160" t="s">
        <v>50</v>
      </c>
      <c r="G74" s="14" t="s">
        <v>51</v>
      </c>
    </row>
    <row r="76" spans="1:16">
      <c r="D76" s="189" t="s">
        <v>193</v>
      </c>
      <c r="H76" s="190">
        <f>+'RATES-Non Fed'!E29</f>
        <v>0.57999999999999996</v>
      </c>
      <c r="J76" s="191">
        <f>J66/12*'RATES-Non Fed'!$C$43</f>
        <v>0</v>
      </c>
    </row>
    <row r="77" spans="1:16">
      <c r="D77" s="242" t="s">
        <v>194</v>
      </c>
      <c r="E77" s="242"/>
      <c r="F77" s="242"/>
      <c r="G77" s="242"/>
      <c r="H77" s="190">
        <f>+'RATES-Non Fed'!G29</f>
        <v>0.59499999999999997</v>
      </c>
      <c r="J77" s="191">
        <f>J66/12*'RATES-Non Fed'!$D$43</f>
        <v>0</v>
      </c>
    </row>
    <row r="78" spans="1:16" ht="18.75">
      <c r="D78" s="242"/>
      <c r="E78" s="242"/>
      <c r="F78" s="242"/>
      <c r="G78" s="242"/>
      <c r="J78" s="191">
        <f>SUM(J76:J77)</f>
        <v>0</v>
      </c>
      <c r="M78" s="241"/>
      <c r="N78" s="241"/>
      <c r="O78" s="241"/>
      <c r="P78" s="188"/>
    </row>
  </sheetData>
  <mergeCells count="4">
    <mergeCell ref="J8:L8"/>
    <mergeCell ref="K4:O5"/>
    <mergeCell ref="M78:O78"/>
    <mergeCell ref="D77:G78"/>
  </mergeCells>
  <phoneticPr fontId="0" type="noConversion"/>
  <dataValidations disablePrompts="1" count="1">
    <dataValidation type="list" allowBlank="1" showInputMessage="1" showErrorMessage="1" sqref="D11 D17:D18 D15 D13">
      <formula1>APPTS</formula1>
    </dataValidation>
  </dataValidations>
  <hyperlinks>
    <hyperlink ref="C52" r:id="rId1"/>
  </hyperlinks>
  <printOptions gridLinesSet="0"/>
  <pageMargins left="0.25" right="0.25" top="0.75" bottom="0.75" header="0.3" footer="0.3"/>
  <pageSetup scale="59" orientation="portrait" horizontalDpi="300" verticalDpi="300" r:id="rId2"/>
  <headerFooter alignWithMargins="0">
    <oddFooter>&amp;L&amp;D, &amp;T&amp;CSponsored Research Services&amp;RFile : &amp;A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S78"/>
  <sheetViews>
    <sheetView showGridLines="0" topLeftCell="A46" zoomScale="75" workbookViewId="0">
      <selection activeCell="C52" sqref="C52"/>
    </sheetView>
  </sheetViews>
  <sheetFormatPr defaultColWidth="9.625" defaultRowHeight="15.75"/>
  <cols>
    <col min="1" max="2" width="2.625" customWidth="1"/>
    <col min="3" max="3" width="20.5" customWidth="1"/>
    <col min="4" max="4" width="16.125" customWidth="1"/>
    <col min="5" max="6" width="7.625" customWidth="1"/>
    <col min="7" max="7" width="9.875" customWidth="1"/>
    <col min="8" max="8" width="7.25" customWidth="1"/>
    <col min="9" max="9" width="7.25" hidden="1" customWidth="1"/>
    <col min="10" max="10" width="13.75" customWidth="1"/>
    <col min="11" max="11" width="8.125" style="153" bestFit="1" customWidth="1"/>
    <col min="12" max="12" width="10.125" style="173" bestFit="1" customWidth="1"/>
    <col min="13" max="13" width="11.25" customWidth="1"/>
    <col min="14" max="14" width="9.25" style="153" bestFit="1" customWidth="1"/>
    <col min="15" max="15" width="9.5" style="82" bestFit="1" customWidth="1"/>
    <col min="16" max="16" width="14.625" customWidth="1"/>
    <col min="17" max="17" width="2.625" customWidth="1"/>
  </cols>
  <sheetData>
    <row r="1" spans="1:17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39"/>
      <c r="L1" s="161"/>
      <c r="M1" s="37"/>
      <c r="N1" s="154"/>
      <c r="O1" s="184"/>
      <c r="P1" s="37"/>
    </row>
    <row r="2" spans="1:17" ht="18.75">
      <c r="A2" s="17" t="s">
        <v>177</v>
      </c>
      <c r="B2" s="18"/>
      <c r="C2" s="18"/>
      <c r="D2" s="18"/>
      <c r="E2" s="18"/>
      <c r="F2" s="18"/>
      <c r="G2" s="18"/>
      <c r="H2" s="18"/>
      <c r="I2" s="18"/>
      <c r="J2" s="19"/>
      <c r="K2" s="139"/>
      <c r="L2" s="161"/>
      <c r="M2" s="37"/>
      <c r="N2" s="154"/>
      <c r="O2" s="184"/>
      <c r="P2" s="37"/>
    </row>
    <row r="3" spans="1:17" ht="9.75" customHeight="1">
      <c r="A3" s="10" t="s">
        <v>1</v>
      </c>
      <c r="B3" s="1"/>
      <c r="J3" s="11" t="s">
        <v>1</v>
      </c>
      <c r="K3" s="140"/>
      <c r="L3" s="162"/>
      <c r="M3" s="8"/>
      <c r="P3" s="8"/>
    </row>
    <row r="4" spans="1:17">
      <c r="A4" s="22" t="s">
        <v>2</v>
      </c>
      <c r="B4" s="1"/>
      <c r="D4" s="10" t="s">
        <v>70</v>
      </c>
      <c r="G4" s="3"/>
      <c r="J4" s="20" t="s">
        <v>3</v>
      </c>
      <c r="K4" s="243" t="s">
        <v>70</v>
      </c>
      <c r="L4" s="244"/>
      <c r="M4" s="245"/>
      <c r="N4" s="245"/>
      <c r="O4" s="246"/>
      <c r="P4" s="8"/>
    </row>
    <row r="5" spans="1:17" ht="18.75">
      <c r="A5" s="22" t="s">
        <v>4</v>
      </c>
      <c r="B5" s="1"/>
      <c r="D5" s="10" t="s">
        <v>70</v>
      </c>
      <c r="E5" s="3"/>
      <c r="F5" s="3"/>
      <c r="H5" s="2"/>
      <c r="I5" s="2"/>
      <c r="J5" s="38"/>
      <c r="K5" s="247"/>
      <c r="L5" s="248"/>
      <c r="M5" s="248"/>
      <c r="N5" s="248"/>
      <c r="O5" s="249"/>
      <c r="P5" s="8"/>
    </row>
    <row r="6" spans="1:17">
      <c r="A6" s="14"/>
      <c r="B6" s="22" t="s">
        <v>5</v>
      </c>
      <c r="D6" s="73">
        <f>'RATES-Non Fed'!E2</f>
        <v>42614</v>
      </c>
      <c r="E6" s="12" t="s">
        <v>6</v>
      </c>
      <c r="F6" s="12"/>
      <c r="G6" s="73">
        <f>'RATES-Non Fed'!G2</f>
        <v>44439</v>
      </c>
      <c r="H6" s="4"/>
      <c r="I6" s="4"/>
      <c r="J6" s="2"/>
      <c r="K6" s="141"/>
      <c r="L6" s="163"/>
      <c r="M6" s="3"/>
      <c r="N6" s="141"/>
      <c r="O6" s="136"/>
      <c r="P6" s="8"/>
    </row>
    <row r="7" spans="1:17" ht="7.5" customHeight="1">
      <c r="E7" s="3"/>
      <c r="F7" s="3"/>
      <c r="G7" s="1"/>
      <c r="H7" s="1"/>
      <c r="I7" s="1"/>
      <c r="J7" s="16" t="s">
        <v>1</v>
      </c>
      <c r="K7" s="140"/>
      <c r="L7" s="162"/>
      <c r="M7" s="8"/>
      <c r="N7" s="140"/>
      <c r="O7" s="130"/>
      <c r="P7" s="8"/>
      <c r="Q7" s="1"/>
    </row>
    <row r="8" spans="1:17">
      <c r="A8" s="21"/>
      <c r="B8" s="21"/>
      <c r="C8" s="21"/>
      <c r="D8" s="21"/>
      <c r="E8" s="21"/>
      <c r="F8" s="21"/>
      <c r="G8" s="21"/>
      <c r="H8" s="21"/>
      <c r="I8" s="21"/>
      <c r="J8" s="232" t="s">
        <v>22</v>
      </c>
      <c r="K8" s="233"/>
      <c r="L8" s="234"/>
      <c r="M8" s="250" t="s">
        <v>53</v>
      </c>
      <c r="N8" s="251"/>
      <c r="O8" s="252"/>
      <c r="P8" s="159" t="s">
        <v>8</v>
      </c>
      <c r="Q8" s="21"/>
    </row>
    <row r="9" spans="1:17" s="134" customFormat="1">
      <c r="A9" s="132" t="s">
        <v>9</v>
      </c>
      <c r="B9" s="132" t="s">
        <v>10</v>
      </c>
      <c r="C9" s="132"/>
      <c r="D9" s="132"/>
      <c r="E9" s="132"/>
      <c r="F9" s="132"/>
      <c r="G9" s="132"/>
      <c r="H9" s="132"/>
      <c r="I9" s="132"/>
      <c r="J9" s="177" t="s">
        <v>171</v>
      </c>
      <c r="K9" s="142" t="s">
        <v>172</v>
      </c>
      <c r="L9" s="132" t="s">
        <v>173</v>
      </c>
      <c r="M9" s="183" t="s">
        <v>171</v>
      </c>
      <c r="N9" s="142" t="s">
        <v>172</v>
      </c>
      <c r="O9" s="132" t="s">
        <v>173</v>
      </c>
      <c r="P9" s="133"/>
      <c r="Q9" s="132"/>
    </row>
    <row r="10" spans="1:17">
      <c r="A10" s="1"/>
      <c r="B10" s="23" t="s">
        <v>11</v>
      </c>
      <c r="C10" s="24"/>
      <c r="D10" s="24" t="s">
        <v>99</v>
      </c>
      <c r="E10" s="1" t="s">
        <v>12</v>
      </c>
      <c r="F10" s="41" t="s">
        <v>123</v>
      </c>
      <c r="G10" s="41" t="s">
        <v>13</v>
      </c>
      <c r="H10" s="1"/>
      <c r="I10" s="1"/>
      <c r="J10" s="178"/>
      <c r="K10" s="140"/>
      <c r="L10" s="130"/>
      <c r="M10" s="178"/>
      <c r="N10" s="140"/>
      <c r="O10" s="130"/>
      <c r="P10" s="2" t="str">
        <f>IF(SUM(J10:N10)=0,"",SUM(J10:N10))</f>
        <v/>
      </c>
      <c r="Q10" s="1"/>
    </row>
    <row r="11" spans="1:17">
      <c r="A11" s="1"/>
      <c r="B11" s="1" t="s">
        <v>14</v>
      </c>
      <c r="C11" s="10" t="str">
        <f>D5</f>
        <v>name</v>
      </c>
      <c r="D11" s="128" t="s">
        <v>125</v>
      </c>
      <c r="E11" s="70">
        <v>0</v>
      </c>
      <c r="F11" s="87">
        <f t="shared" ref="F11:F18" si="0">IF(D11="CAL",(52*E11/4.3333),(IF(D11="ACAD",(32*E11/4.33333),IF(D11="SUMR",(14*E11/4.33333),IF(D11="PT",(0),0)))))</f>
        <v>0</v>
      </c>
      <c r="G11" s="69">
        <v>0</v>
      </c>
      <c r="J11" s="175">
        <f>ROUND(G11*E11,0)</f>
        <v>0</v>
      </c>
      <c r="K11" s="143">
        <f>ROUND(J11*'RATES-Non Fed'!E36,0)</f>
        <v>0</v>
      </c>
      <c r="L11" s="67">
        <f>ROUND(K11+J11,0)</f>
        <v>0</v>
      </c>
      <c r="M11" s="175">
        <f>ROUND((J11*1.02),0)</f>
        <v>0</v>
      </c>
      <c r="N11" s="143">
        <f>ROUND(M11*'RATES-Non Fed'!G36, 0)</f>
        <v>0</v>
      </c>
      <c r="O11" s="67">
        <f t="shared" ref="O11:O18" si="1">ROUND(M11+N11,0)</f>
        <v>0</v>
      </c>
      <c r="P11" s="42">
        <f>SUM(L11+O11)</f>
        <v>0</v>
      </c>
      <c r="Q11" s="1"/>
    </row>
    <row r="12" spans="1:17">
      <c r="A12" s="1"/>
      <c r="B12" s="1" t="s">
        <v>14</v>
      </c>
      <c r="C12" s="3"/>
      <c r="D12" s="128" t="str">
        <f>IF(D11="ACAD",("SUMR"),"")</f>
        <v>SUMR</v>
      </c>
      <c r="E12" s="70">
        <v>0</v>
      </c>
      <c r="F12" s="87">
        <f t="shared" si="0"/>
        <v>0</v>
      </c>
      <c r="G12" s="69">
        <f>+G11*0.4375</f>
        <v>0</v>
      </c>
      <c r="J12" s="175">
        <f t="shared" ref="J12:J18" si="2">ROUND(G12*E12,0)</f>
        <v>0</v>
      </c>
      <c r="K12" s="143">
        <f>ROUND(J12*'RATES-Non Fed'!E36,0)</f>
        <v>0</v>
      </c>
      <c r="L12" s="67">
        <f t="shared" ref="L12:L18" si="3">ROUND(K12+J12,0)</f>
        <v>0</v>
      </c>
      <c r="M12" s="175">
        <f t="shared" ref="M12:M18" si="4">ROUND((J12*1.02),0)</f>
        <v>0</v>
      </c>
      <c r="N12" s="143">
        <f>ROUND(M12*'RATES-Non Fed'!G36, 0)</f>
        <v>0</v>
      </c>
      <c r="O12" s="67">
        <f t="shared" si="1"/>
        <v>0</v>
      </c>
      <c r="P12" s="42">
        <f t="shared" ref="P12:P18" si="5">SUM(L12+O12)</f>
        <v>0</v>
      </c>
      <c r="Q12" s="1"/>
    </row>
    <row r="13" spans="1:17">
      <c r="A13" s="1"/>
      <c r="B13" s="1" t="s">
        <v>15</v>
      </c>
      <c r="C13" s="3"/>
      <c r="D13" s="128" t="s">
        <v>125</v>
      </c>
      <c r="E13" s="70">
        <v>0</v>
      </c>
      <c r="F13" s="87">
        <f t="shared" si="0"/>
        <v>0</v>
      </c>
      <c r="G13" s="69">
        <v>0</v>
      </c>
      <c r="J13" s="175">
        <f t="shared" si="2"/>
        <v>0</v>
      </c>
      <c r="K13" s="143">
        <f>ROUND(J13*'RATES-Non Fed'!E36,0)</f>
        <v>0</v>
      </c>
      <c r="L13" s="67">
        <f t="shared" si="3"/>
        <v>0</v>
      </c>
      <c r="M13" s="175">
        <f t="shared" si="4"/>
        <v>0</v>
      </c>
      <c r="N13" s="143">
        <f>ROUND(M13*'RATES-Non Fed'!G36, 0)</f>
        <v>0</v>
      </c>
      <c r="O13" s="67">
        <f t="shared" si="1"/>
        <v>0</v>
      </c>
      <c r="P13" s="42">
        <f t="shared" si="5"/>
        <v>0</v>
      </c>
      <c r="Q13" s="1"/>
    </row>
    <row r="14" spans="1:17">
      <c r="A14" s="1"/>
      <c r="B14" s="1"/>
      <c r="C14" s="3"/>
      <c r="D14" s="128" t="str">
        <f>IF(D13="ACAD",("SUMR"),"")</f>
        <v>SUMR</v>
      </c>
      <c r="E14" s="70">
        <v>0</v>
      </c>
      <c r="F14" s="87">
        <f t="shared" si="0"/>
        <v>0</v>
      </c>
      <c r="G14" s="69">
        <f>+G13*0.4375</f>
        <v>0</v>
      </c>
      <c r="J14" s="175">
        <f t="shared" si="2"/>
        <v>0</v>
      </c>
      <c r="K14" s="143">
        <f>ROUND(J14*'RATES-Non Fed'!E36,0)</f>
        <v>0</v>
      </c>
      <c r="L14" s="67">
        <f t="shared" si="3"/>
        <v>0</v>
      </c>
      <c r="M14" s="175">
        <f t="shared" si="4"/>
        <v>0</v>
      </c>
      <c r="N14" s="143">
        <f>ROUND(M14*'RATES-Non Fed'!G36, 0)</f>
        <v>0</v>
      </c>
      <c r="O14" s="67">
        <f t="shared" si="1"/>
        <v>0</v>
      </c>
      <c r="P14" s="42">
        <f t="shared" si="5"/>
        <v>0</v>
      </c>
    </row>
    <row r="15" spans="1:17">
      <c r="A15" s="1"/>
      <c r="B15" s="1" t="s">
        <v>15</v>
      </c>
      <c r="C15" s="3"/>
      <c r="D15" s="128" t="s">
        <v>125</v>
      </c>
      <c r="E15" s="70">
        <v>0</v>
      </c>
      <c r="F15" s="87">
        <f t="shared" si="0"/>
        <v>0</v>
      </c>
      <c r="G15" s="69">
        <v>0</v>
      </c>
      <c r="J15" s="175">
        <f t="shared" si="2"/>
        <v>0</v>
      </c>
      <c r="K15" s="143">
        <f>ROUND(J15*'RATES-Non Fed'!E36,0)</f>
        <v>0</v>
      </c>
      <c r="L15" s="67">
        <f t="shared" si="3"/>
        <v>0</v>
      </c>
      <c r="M15" s="175">
        <f t="shared" si="4"/>
        <v>0</v>
      </c>
      <c r="N15" s="143">
        <f>ROUND(M15*'RATES-Non Fed'!G36, 0)</f>
        <v>0</v>
      </c>
      <c r="O15" s="67">
        <f t="shared" si="1"/>
        <v>0</v>
      </c>
      <c r="P15" s="42">
        <f t="shared" si="5"/>
        <v>0</v>
      </c>
      <c r="Q15" s="1"/>
    </row>
    <row r="16" spans="1:17">
      <c r="A16" s="1"/>
      <c r="B16" s="1"/>
      <c r="C16" s="3"/>
      <c r="D16" s="128" t="str">
        <f>IF(D15="ACAD",("SUMR"),"")</f>
        <v>SUMR</v>
      </c>
      <c r="E16" s="70">
        <v>0</v>
      </c>
      <c r="F16" s="87">
        <f t="shared" si="0"/>
        <v>0</v>
      </c>
      <c r="G16" s="69">
        <f>+G15*0.4375</f>
        <v>0</v>
      </c>
      <c r="J16" s="175">
        <f t="shared" si="2"/>
        <v>0</v>
      </c>
      <c r="K16" s="143">
        <f>ROUND(J16*'RATES-Non Fed'!E36,0)</f>
        <v>0</v>
      </c>
      <c r="L16" s="67">
        <f t="shared" si="3"/>
        <v>0</v>
      </c>
      <c r="M16" s="175">
        <f t="shared" si="4"/>
        <v>0</v>
      </c>
      <c r="N16" s="143">
        <f>ROUND(M16*'RATES-Non Fed'!G36, 0)</f>
        <v>0</v>
      </c>
      <c r="O16" s="67">
        <f t="shared" si="1"/>
        <v>0</v>
      </c>
      <c r="P16" s="42">
        <f t="shared" si="5"/>
        <v>0</v>
      </c>
    </row>
    <row r="17" spans="1:17">
      <c r="A17" s="1"/>
      <c r="B17" s="1" t="s">
        <v>15</v>
      </c>
      <c r="C17" s="3"/>
      <c r="D17" s="128" t="s">
        <v>124</v>
      </c>
      <c r="E17" s="70">
        <v>0</v>
      </c>
      <c r="F17" s="87">
        <f t="shared" si="0"/>
        <v>0</v>
      </c>
      <c r="G17" s="69">
        <v>0</v>
      </c>
      <c r="J17" s="175">
        <f t="shared" si="2"/>
        <v>0</v>
      </c>
      <c r="K17" s="143">
        <f>ROUND(J17*'RATES-Non Fed'!E36,0)</f>
        <v>0</v>
      </c>
      <c r="L17" s="67">
        <f t="shared" si="3"/>
        <v>0</v>
      </c>
      <c r="M17" s="175">
        <f t="shared" si="4"/>
        <v>0</v>
      </c>
      <c r="N17" s="143">
        <f>ROUND(M17*'RATES-Non Fed'!G36, 0)</f>
        <v>0</v>
      </c>
      <c r="O17" s="67">
        <f t="shared" si="1"/>
        <v>0</v>
      </c>
      <c r="P17" s="42">
        <f t="shared" si="5"/>
        <v>0</v>
      </c>
      <c r="Q17" s="1"/>
    </row>
    <row r="18" spans="1:17">
      <c r="A18" s="1"/>
      <c r="B18" s="1" t="s">
        <v>15</v>
      </c>
      <c r="C18" s="3"/>
      <c r="D18" s="128" t="s">
        <v>124</v>
      </c>
      <c r="E18" s="70">
        <v>0</v>
      </c>
      <c r="F18" s="87">
        <f t="shared" si="0"/>
        <v>0</v>
      </c>
      <c r="G18" s="69">
        <v>0</v>
      </c>
      <c r="J18" s="175">
        <f t="shared" si="2"/>
        <v>0</v>
      </c>
      <c r="K18" s="143">
        <f>ROUND(J18*'RATES-Non Fed'!E36,0)</f>
        <v>0</v>
      </c>
      <c r="L18" s="67">
        <f t="shared" si="3"/>
        <v>0</v>
      </c>
      <c r="M18" s="175">
        <f t="shared" si="4"/>
        <v>0</v>
      </c>
      <c r="N18" s="143">
        <f>ROUND(M18*'RATES-Non Fed'!G36, 0)</f>
        <v>0</v>
      </c>
      <c r="O18" s="67">
        <f t="shared" si="1"/>
        <v>0</v>
      </c>
      <c r="P18" s="42">
        <f t="shared" si="5"/>
        <v>0</v>
      </c>
    </row>
    <row r="19" spans="1:17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179">
        <f t="shared" ref="J19:P19" si="6">SUM(J11:J18)</f>
        <v>0</v>
      </c>
      <c r="K19" s="144">
        <f t="shared" si="6"/>
        <v>0</v>
      </c>
      <c r="L19" s="46">
        <f t="shared" si="6"/>
        <v>0</v>
      </c>
      <c r="M19" s="179">
        <f t="shared" si="6"/>
        <v>0</v>
      </c>
      <c r="N19" s="144">
        <f t="shared" si="6"/>
        <v>0</v>
      </c>
      <c r="O19" s="46">
        <f t="shared" si="6"/>
        <v>0</v>
      </c>
      <c r="P19" s="42">
        <f t="shared" si="6"/>
        <v>0</v>
      </c>
      <c r="Q19" s="6"/>
    </row>
    <row r="20" spans="1:17" ht="7.5" customHeight="1">
      <c r="A20" s="1"/>
      <c r="B20" s="1"/>
      <c r="C20" s="1"/>
      <c r="D20" s="26"/>
      <c r="E20" s="26"/>
      <c r="F20" s="26"/>
      <c r="G20" s="1"/>
      <c r="H20" s="1"/>
      <c r="I20" s="1"/>
      <c r="J20" s="180"/>
      <c r="K20" s="144"/>
      <c r="L20" s="46"/>
      <c r="M20" s="174"/>
      <c r="N20" s="144"/>
      <c r="O20" s="46"/>
      <c r="P20" s="42"/>
      <c r="Q20" s="6"/>
    </row>
    <row r="21" spans="1:17">
      <c r="A21" s="22" t="s">
        <v>17</v>
      </c>
      <c r="B21" s="22" t="s">
        <v>18</v>
      </c>
      <c r="C21" s="1"/>
      <c r="D21" s="26"/>
      <c r="E21" s="1"/>
      <c r="F21" s="1"/>
      <c r="G21" s="41"/>
      <c r="H21" s="1"/>
      <c r="I21" s="1"/>
      <c r="J21" s="178"/>
      <c r="K21" s="140"/>
      <c r="L21" s="130"/>
      <c r="M21" s="178"/>
      <c r="N21" s="144"/>
      <c r="O21" s="46"/>
      <c r="P21" s="42"/>
      <c r="Q21" s="6"/>
    </row>
    <row r="22" spans="1:17">
      <c r="A22" s="1"/>
      <c r="C22" s="13" t="s">
        <v>86</v>
      </c>
      <c r="D22" s="41" t="s">
        <v>121</v>
      </c>
      <c r="E22" s="68"/>
      <c r="F22" s="68"/>
      <c r="G22" s="59"/>
      <c r="J22" s="175"/>
      <c r="K22" s="145"/>
      <c r="L22" s="50"/>
      <c r="M22" s="175"/>
      <c r="N22" s="155"/>
      <c r="O22" s="135"/>
      <c r="P22" s="42"/>
      <c r="Q22" s="5"/>
    </row>
    <row r="23" spans="1:17">
      <c r="A23" s="1"/>
      <c r="C23" s="13"/>
      <c r="D23" s="85"/>
      <c r="E23" s="70">
        <v>0</v>
      </c>
      <c r="F23" s="86">
        <f>SUM(52*E23/4.33)</f>
        <v>0</v>
      </c>
      <c r="G23" s="69">
        <v>0</v>
      </c>
      <c r="J23" s="175">
        <f>ROUND(G23*E23,0)</f>
        <v>0</v>
      </c>
      <c r="K23" s="145">
        <f>ROUND(J23*'RATES-Non Fed'!E37,0)</f>
        <v>0</v>
      </c>
      <c r="L23" s="50">
        <f>SUM(J23:K23)</f>
        <v>0</v>
      </c>
      <c r="M23" s="175">
        <f>ROUND(J23*1.02,0)</f>
        <v>0</v>
      </c>
      <c r="N23" s="145">
        <f>ROUND(M23*'RATES-Non Fed'!G37,0)</f>
        <v>0</v>
      </c>
      <c r="O23" s="50">
        <f>SUM(M23:N23)</f>
        <v>0</v>
      </c>
      <c r="P23" s="42">
        <f>SUM(L23+O23)</f>
        <v>0</v>
      </c>
      <c r="Q23" s="5"/>
    </row>
    <row r="24" spans="1:17">
      <c r="A24" s="1"/>
      <c r="C24" s="13"/>
      <c r="D24" s="1"/>
      <c r="E24" s="70">
        <v>0</v>
      </c>
      <c r="F24" s="86">
        <f>SUM(52*E24/4.33)</f>
        <v>0</v>
      </c>
      <c r="G24" s="69">
        <v>0</v>
      </c>
      <c r="J24" s="175">
        <f>ROUND(G24*E24,0)</f>
        <v>0</v>
      </c>
      <c r="K24" s="145">
        <f>ROUND(J24*'RATES-Non Fed'!E37,0)</f>
        <v>0</v>
      </c>
      <c r="L24" s="50">
        <f>SUM(J24:K24)</f>
        <v>0</v>
      </c>
      <c r="M24" s="175">
        <f>ROUND(J24*1.02,0)</f>
        <v>0</v>
      </c>
      <c r="N24" s="145">
        <f>ROUND(M24*'RATES-Non Fed'!G37,0)</f>
        <v>0</v>
      </c>
      <c r="O24" s="50">
        <f>SUM(M24:N24)</f>
        <v>0</v>
      </c>
      <c r="P24" s="42">
        <f>SUM(L24+O24)</f>
        <v>0</v>
      </c>
      <c r="Q24" s="5"/>
    </row>
    <row r="25" spans="1:17">
      <c r="A25" s="1"/>
      <c r="C25" s="13"/>
      <c r="D25" s="1"/>
      <c r="E25" s="70">
        <v>0</v>
      </c>
      <c r="F25" s="86">
        <f>SUM(52*E25/4.33)</f>
        <v>0</v>
      </c>
      <c r="G25" s="69">
        <v>0</v>
      </c>
      <c r="J25" s="175">
        <f>ROUND(G25*E25,0)</f>
        <v>0</v>
      </c>
      <c r="K25" s="145">
        <f>ROUND(J25*'RATES-Non Fed'!E37,0)</f>
        <v>0</v>
      </c>
      <c r="L25" s="50">
        <f>SUM(J25:K25)</f>
        <v>0</v>
      </c>
      <c r="M25" s="175">
        <f>ROUND(J25*1.02,0)</f>
        <v>0</v>
      </c>
      <c r="N25" s="145">
        <f>ROUND(M25*'RATES-Non Fed'!G37,0)</f>
        <v>0</v>
      </c>
      <c r="O25" s="50">
        <f>SUM(M25:N25)</f>
        <v>0</v>
      </c>
      <c r="P25" s="42">
        <f>SUM(L25+O25)</f>
        <v>0</v>
      </c>
      <c r="Q25" s="5"/>
    </row>
    <row r="26" spans="1:17">
      <c r="A26" s="1"/>
      <c r="C26" s="13"/>
      <c r="D26" s="1" t="s">
        <v>122</v>
      </c>
      <c r="E26" s="70"/>
      <c r="F26" s="70"/>
      <c r="G26" s="69"/>
      <c r="J26" s="181">
        <f t="shared" ref="J26:P26" si="7">SUM(J23:J25)</f>
        <v>0</v>
      </c>
      <c r="K26" s="145">
        <f t="shared" si="7"/>
        <v>0</v>
      </c>
      <c r="L26" s="50">
        <f t="shared" si="7"/>
        <v>0</v>
      </c>
      <c r="M26" s="181">
        <f t="shared" si="7"/>
        <v>0</v>
      </c>
      <c r="N26" s="155">
        <f t="shared" si="7"/>
        <v>0</v>
      </c>
      <c r="O26" s="135">
        <f t="shared" si="7"/>
        <v>0</v>
      </c>
      <c r="P26" s="42">
        <f t="shared" si="7"/>
        <v>0</v>
      </c>
      <c r="Q26" s="5"/>
    </row>
    <row r="27" spans="1:17" ht="9.75" customHeight="1">
      <c r="A27" s="1"/>
      <c r="C27" s="13"/>
      <c r="D27" s="1"/>
      <c r="E27" s="70"/>
      <c r="F27" s="70"/>
      <c r="G27" s="69"/>
      <c r="J27" s="181"/>
      <c r="K27" s="145"/>
      <c r="L27" s="50"/>
      <c r="M27" s="181"/>
      <c r="N27" s="155"/>
      <c r="O27" s="135"/>
      <c r="P27" s="42"/>
      <c r="Q27" s="5"/>
    </row>
    <row r="28" spans="1:17">
      <c r="A28" s="1"/>
      <c r="C28" s="13" t="s">
        <v>87</v>
      </c>
      <c r="D28" s="1"/>
      <c r="E28" s="68"/>
      <c r="F28" s="68"/>
      <c r="G28" s="59"/>
      <c r="J28" s="175">
        <v>0</v>
      </c>
      <c r="K28" s="145">
        <f>ROUND(J28*'RATES-Non Fed'!E40,0)</f>
        <v>0</v>
      </c>
      <c r="L28" s="50">
        <f>SUM(J28:K28)</f>
        <v>0</v>
      </c>
      <c r="M28" s="175">
        <f>ROUND((J28*1.02),0)</f>
        <v>0</v>
      </c>
      <c r="N28" s="145">
        <f>ROUND(M28*'RATES-Non Fed'!G40,0)</f>
        <v>0</v>
      </c>
      <c r="O28" s="50">
        <f>SUM(M28:N28)</f>
        <v>0</v>
      </c>
      <c r="P28" s="42">
        <f>SUM(L28+O28)</f>
        <v>0</v>
      </c>
      <c r="Q28" s="5"/>
    </row>
    <row r="29" spans="1:17">
      <c r="A29" s="1"/>
      <c r="C29" s="13" t="s">
        <v>19</v>
      </c>
      <c r="D29" s="1"/>
      <c r="E29" s="3"/>
      <c r="F29" s="3"/>
      <c r="J29" s="175">
        <v>0</v>
      </c>
      <c r="K29" s="145">
        <f>ROUND(J29*'RATES-Non Fed'!E39,0)</f>
        <v>0</v>
      </c>
      <c r="L29" s="50">
        <f>SUM(J29:K29)</f>
        <v>0</v>
      </c>
      <c r="M29" s="175">
        <f>ROUND((J29*1.02),0)</f>
        <v>0</v>
      </c>
      <c r="N29" s="145">
        <f>ROUND(M29*'RATES-Non Fed'!G39,0)</f>
        <v>0</v>
      </c>
      <c r="O29" s="50">
        <f>SUM(M29:N29)</f>
        <v>0</v>
      </c>
      <c r="P29" s="42">
        <f>SUM(L29+O29)</f>
        <v>0</v>
      </c>
      <c r="Q29" s="5"/>
    </row>
    <row r="30" spans="1:17">
      <c r="A30" s="1"/>
      <c r="C30" s="13" t="s">
        <v>20</v>
      </c>
      <c r="D30" s="1"/>
      <c r="E30" s="3"/>
      <c r="F30" s="3"/>
      <c r="J30" s="175">
        <v>0</v>
      </c>
      <c r="K30" s="145">
        <f>ROUND(J30*'RATES-Non Fed'!E39,0)</f>
        <v>0</v>
      </c>
      <c r="L30" s="50">
        <f>SUM(J30:K30)</f>
        <v>0</v>
      </c>
      <c r="M30" s="175">
        <f>ROUND((J30*1.02),0)</f>
        <v>0</v>
      </c>
      <c r="N30" s="145">
        <f>ROUND(M30*'RATES-Non Fed'!G39,0)</f>
        <v>0</v>
      </c>
      <c r="O30" s="50">
        <f>SUM(M30:N30)</f>
        <v>0</v>
      </c>
      <c r="P30" s="42">
        <f>SUM(L30+O30)</f>
        <v>0</v>
      </c>
      <c r="Q30" s="5"/>
    </row>
    <row r="31" spans="1:17" s="82" customFormat="1">
      <c r="A31" s="130"/>
      <c r="C31" s="129" t="s">
        <v>21</v>
      </c>
      <c r="D31" s="130"/>
      <c r="E31" s="136"/>
      <c r="F31" s="136"/>
      <c r="J31" s="175">
        <v>0</v>
      </c>
      <c r="K31" s="145">
        <f>ROUND(J31*'RATES-Non Fed'!E40,0)</f>
        <v>0</v>
      </c>
      <c r="L31" s="50">
        <f>SUM(J31:K31)</f>
        <v>0</v>
      </c>
      <c r="M31" s="175">
        <f>ROUND((J31*1.02),0)</f>
        <v>0</v>
      </c>
      <c r="N31" s="145">
        <f>ROUND(M31*'RATES-Non Fed'!G40,0)</f>
        <v>0</v>
      </c>
      <c r="O31" s="50">
        <f>SUM(M31:N31)</f>
        <v>0</v>
      </c>
      <c r="P31" s="42">
        <f>SUM(L31+O31)</f>
        <v>0</v>
      </c>
      <c r="Q31" s="137"/>
    </row>
    <row r="32" spans="1:17" s="82" customFormat="1">
      <c r="A32" s="130"/>
      <c r="C32" s="129" t="s">
        <v>88</v>
      </c>
      <c r="D32" s="130"/>
      <c r="E32" s="138"/>
      <c r="F32" s="138"/>
      <c r="G32" s="59"/>
      <c r="J32" s="175">
        <v>0</v>
      </c>
      <c r="K32" s="145">
        <f>ROUND(J32*'RATES-Non Fed'!E38,0)</f>
        <v>0</v>
      </c>
      <c r="L32" s="50">
        <f>SUM(J32:K32)</f>
        <v>0</v>
      </c>
      <c r="M32" s="175">
        <f>ROUND((J32*1.02),0)</f>
        <v>0</v>
      </c>
      <c r="N32" s="155">
        <f>ROUND(M32*'RATES-Non Fed'!G38,0)</f>
        <v>0</v>
      </c>
      <c r="O32" s="50">
        <f>SUM(M32:N32)</f>
        <v>0</v>
      </c>
      <c r="P32" s="42">
        <f>SUM(L32+O32)</f>
        <v>0</v>
      </c>
      <c r="Q32" s="137"/>
    </row>
    <row r="33" spans="1:17">
      <c r="A33" s="1"/>
      <c r="B33" s="1"/>
      <c r="C33" s="1"/>
      <c r="D33" s="176" t="s">
        <v>174</v>
      </c>
      <c r="E33" s="26"/>
      <c r="F33" s="26"/>
      <c r="G33" s="1"/>
      <c r="H33" s="1"/>
      <c r="I33" s="1"/>
      <c r="J33" s="182">
        <f>SUM(J19+J26+J28+J29+J30+J31+J32)</f>
        <v>0</v>
      </c>
      <c r="K33" s="145">
        <f>SUM(K19+K26+K28+K29+K30+K31+K32)</f>
        <v>0</v>
      </c>
      <c r="L33" s="50"/>
      <c r="M33" s="182">
        <f>SUM(M19+M26+M28+M29+M30+M31+M32)</f>
        <v>0</v>
      </c>
      <c r="N33" s="145">
        <f>SUM(N19+N26+N28+N29+N30+N31+N32)</f>
        <v>0</v>
      </c>
      <c r="O33" s="50"/>
      <c r="P33" s="42"/>
      <c r="Q33" s="5"/>
    </row>
    <row r="34" spans="1:17" ht="7.5" customHeight="1">
      <c r="A34" s="1"/>
      <c r="B34" s="1"/>
      <c r="C34" s="1"/>
      <c r="D34" s="26"/>
      <c r="E34" s="26"/>
      <c r="F34" s="26"/>
      <c r="G34" s="26"/>
      <c r="H34" s="26"/>
      <c r="I34" s="26"/>
      <c r="J34" s="52"/>
      <c r="K34" s="144"/>
      <c r="L34" s="164"/>
      <c r="M34" s="64"/>
      <c r="P34" s="64" t="s">
        <v>1</v>
      </c>
      <c r="Q34" s="6"/>
    </row>
    <row r="35" spans="1:17" s="31" customFormat="1">
      <c r="A35" s="40" t="s">
        <v>24</v>
      </c>
      <c r="B35" s="21"/>
      <c r="D35" s="28"/>
      <c r="E35" s="28"/>
      <c r="F35" s="28"/>
      <c r="G35" s="28"/>
      <c r="H35" s="28"/>
      <c r="I35" s="28"/>
      <c r="J35" s="47">
        <f>SUM(J33+K33)</f>
        <v>0</v>
      </c>
      <c r="K35" s="146"/>
      <c r="L35" s="166"/>
      <c r="M35" s="47">
        <f>SUM(M33+N33)</f>
        <v>0</v>
      </c>
      <c r="N35" s="146"/>
      <c r="O35" s="131"/>
      <c r="P35" s="47">
        <f>SUM(J35+M35)</f>
        <v>0</v>
      </c>
      <c r="Q35" s="29"/>
    </row>
    <row r="36" spans="1:17" ht="8.25" customHeight="1">
      <c r="A36" s="1"/>
      <c r="B36" s="1"/>
      <c r="C36" s="28"/>
      <c r="D36" s="26"/>
      <c r="E36" s="26"/>
      <c r="F36" s="26"/>
      <c r="G36" s="26"/>
      <c r="H36" s="26"/>
      <c r="I36" s="26"/>
      <c r="J36" s="52"/>
      <c r="K36" s="144"/>
      <c r="L36" s="164"/>
      <c r="M36" s="46"/>
      <c r="N36" s="144"/>
      <c r="O36" s="46"/>
      <c r="P36" s="46" t="s">
        <v>1</v>
      </c>
      <c r="Q36" s="6"/>
    </row>
    <row r="37" spans="1:17">
      <c r="A37" s="22" t="s">
        <v>25</v>
      </c>
      <c r="B37" s="22" t="s">
        <v>26</v>
      </c>
      <c r="C37" s="21"/>
      <c r="D37" s="26"/>
      <c r="E37" s="26"/>
      <c r="F37" s="26"/>
      <c r="G37" s="26"/>
      <c r="H37" s="26"/>
      <c r="I37" s="26"/>
      <c r="J37" s="52"/>
      <c r="K37" s="144"/>
      <c r="L37" s="164"/>
      <c r="M37" s="50"/>
      <c r="N37" s="144"/>
      <c r="O37" s="46"/>
      <c r="P37" s="50" t="s">
        <v>1</v>
      </c>
      <c r="Q37" s="6"/>
    </row>
    <row r="38" spans="1:17">
      <c r="A38" s="21"/>
      <c r="B38" s="21"/>
      <c r="C38" s="10" t="s">
        <v>27</v>
      </c>
      <c r="D38" s="30"/>
      <c r="E38" s="30"/>
      <c r="F38" s="30"/>
      <c r="G38" s="30"/>
      <c r="H38" s="30"/>
      <c r="I38" s="30"/>
      <c r="J38" s="42">
        <v>0</v>
      </c>
      <c r="K38" s="144"/>
      <c r="L38" s="164"/>
      <c r="M38" s="42">
        <v>0</v>
      </c>
      <c r="N38" s="145"/>
      <c r="O38" s="50"/>
      <c r="P38" s="42">
        <f>SUM(J38:O38)</f>
        <v>0</v>
      </c>
      <c r="Q38" s="6"/>
    </row>
    <row r="39" spans="1:17">
      <c r="A39" s="21"/>
      <c r="B39" s="21"/>
      <c r="C39" s="10" t="s">
        <v>27</v>
      </c>
      <c r="D39" s="30"/>
      <c r="E39" s="30"/>
      <c r="F39" s="30"/>
      <c r="G39" s="30"/>
      <c r="H39" s="30"/>
      <c r="I39" s="30"/>
      <c r="J39" s="42">
        <v>0</v>
      </c>
      <c r="K39" s="144"/>
      <c r="L39" s="164"/>
      <c r="M39" s="42">
        <v>0</v>
      </c>
      <c r="N39" s="145"/>
      <c r="O39" s="50"/>
      <c r="P39" s="42">
        <f>SUM(J39:O39)</f>
        <v>0</v>
      </c>
      <c r="Q39" s="6"/>
    </row>
    <row r="40" spans="1:17">
      <c r="A40" s="21"/>
      <c r="B40" s="21"/>
      <c r="C40" s="27" t="s">
        <v>28</v>
      </c>
      <c r="D40" s="28"/>
      <c r="E40" s="28"/>
      <c r="F40" s="28"/>
      <c r="G40" s="28"/>
      <c r="H40" s="28"/>
      <c r="I40" s="28"/>
      <c r="J40" s="53">
        <f>SUM(J38:J39)</f>
        <v>0</v>
      </c>
      <c r="K40" s="147"/>
      <c r="L40" s="167"/>
      <c r="M40" s="53">
        <f>SUM(M38:M39)</f>
        <v>0</v>
      </c>
      <c r="N40" s="147"/>
      <c r="O40" s="48"/>
      <c r="P40" s="53">
        <f>SUM(J40:O40)</f>
        <v>0</v>
      </c>
      <c r="Q40" s="29"/>
    </row>
    <row r="41" spans="1:17" ht="9" customHeight="1">
      <c r="A41" s="1"/>
      <c r="B41" s="1"/>
      <c r="C41" s="28"/>
      <c r="D41" s="26"/>
      <c r="E41" s="26"/>
      <c r="F41" s="26"/>
      <c r="G41" s="26"/>
      <c r="H41" s="26"/>
      <c r="I41" s="26"/>
      <c r="J41" s="52"/>
      <c r="K41" s="144"/>
      <c r="L41" s="164"/>
      <c r="M41" s="46"/>
      <c r="N41" s="144"/>
      <c r="O41" s="46"/>
      <c r="P41" s="46"/>
      <c r="Q41" s="6"/>
    </row>
    <row r="42" spans="1:17">
      <c r="A42" s="22" t="s">
        <v>29</v>
      </c>
      <c r="B42" s="22" t="s">
        <v>30</v>
      </c>
      <c r="C42" s="1"/>
      <c r="D42" s="21"/>
      <c r="E42" s="21"/>
      <c r="F42" s="21"/>
      <c r="G42" s="1"/>
      <c r="H42" s="1"/>
      <c r="I42" s="1"/>
      <c r="J42" s="54" t="s">
        <v>1</v>
      </c>
      <c r="K42" s="145"/>
      <c r="L42" s="165"/>
      <c r="M42" s="45" t="s">
        <v>1</v>
      </c>
      <c r="N42" s="145"/>
      <c r="O42" s="50"/>
      <c r="P42" s="45"/>
      <c r="Q42" s="5"/>
    </row>
    <row r="43" spans="1:17">
      <c r="A43" s="21"/>
      <c r="B43" s="21"/>
      <c r="C43" s="13" t="s">
        <v>31</v>
      </c>
      <c r="D43" s="10" t="s">
        <v>27</v>
      </c>
      <c r="E43" s="31"/>
      <c r="F43" s="31"/>
      <c r="J43" s="42">
        <v>0</v>
      </c>
      <c r="K43" s="145"/>
      <c r="L43" s="165"/>
      <c r="M43" s="42">
        <f>ROUND((J43*1.02),0)</f>
        <v>0</v>
      </c>
      <c r="N43" s="155"/>
      <c r="O43" s="135"/>
      <c r="P43" s="42">
        <f>SUM(J43:O43)</f>
        <v>0</v>
      </c>
      <c r="Q43" s="5"/>
    </row>
    <row r="44" spans="1:17">
      <c r="A44" s="21"/>
      <c r="B44" s="21"/>
      <c r="C44" s="13" t="s">
        <v>32</v>
      </c>
      <c r="D44" s="10" t="s">
        <v>27</v>
      </c>
      <c r="E44" s="31"/>
      <c r="F44" s="31"/>
      <c r="J44" s="42">
        <v>0</v>
      </c>
      <c r="K44" s="145"/>
      <c r="L44" s="165"/>
      <c r="M44" s="42">
        <f>ROUND((J44*1.02),0)</f>
        <v>0</v>
      </c>
      <c r="N44" s="155"/>
      <c r="O44" s="135"/>
      <c r="P44" s="42">
        <f>SUM(J44:O44)</f>
        <v>0</v>
      </c>
      <c r="Q44" s="5"/>
    </row>
    <row r="45" spans="1:17" s="31" customFormat="1">
      <c r="A45" s="21"/>
      <c r="B45" s="21"/>
      <c r="C45" s="27" t="s">
        <v>33</v>
      </c>
      <c r="D45" s="28"/>
      <c r="E45" s="28"/>
      <c r="F45" s="28"/>
      <c r="G45" s="28"/>
      <c r="H45" s="28"/>
      <c r="I45" s="28"/>
      <c r="J45" s="53">
        <f>SUM(J43:J44)</f>
        <v>0</v>
      </c>
      <c r="K45" s="147"/>
      <c r="L45" s="167"/>
      <c r="M45" s="55">
        <f>SUM(M43:M44)</f>
        <v>0</v>
      </c>
      <c r="N45" s="147"/>
      <c r="O45" s="48"/>
      <c r="P45" s="55">
        <f>SUM(J45:O45)</f>
        <v>0</v>
      </c>
      <c r="Q45" s="29"/>
    </row>
    <row r="46" spans="1:17" ht="10.5" customHeight="1">
      <c r="A46" s="1"/>
      <c r="B46" s="1"/>
      <c r="C46" s="28"/>
      <c r="D46" s="26"/>
      <c r="E46" s="26"/>
      <c r="F46" s="26"/>
      <c r="G46" s="26"/>
      <c r="H46" s="26"/>
      <c r="I46" s="26"/>
      <c r="J46" s="52"/>
      <c r="K46" s="144"/>
      <c r="L46" s="164"/>
      <c r="M46" s="42"/>
      <c r="N46" s="144"/>
      <c r="O46" s="46"/>
      <c r="P46" s="42"/>
      <c r="Q46" s="6"/>
    </row>
    <row r="47" spans="1:17">
      <c r="A47" s="22" t="s">
        <v>34</v>
      </c>
      <c r="B47" s="22" t="s">
        <v>35</v>
      </c>
      <c r="C47" s="21"/>
      <c r="D47" s="21"/>
      <c r="E47" s="21"/>
      <c r="F47" s="21"/>
      <c r="G47" s="1"/>
      <c r="H47" s="1"/>
      <c r="I47" s="1"/>
      <c r="J47" s="54" t="s">
        <v>1</v>
      </c>
      <c r="K47" s="145"/>
      <c r="L47" s="165"/>
      <c r="M47" s="42" t="s">
        <v>1</v>
      </c>
      <c r="N47" s="145"/>
      <c r="O47" s="50"/>
      <c r="P47" s="42"/>
      <c r="Q47" s="5"/>
    </row>
    <row r="48" spans="1:17">
      <c r="A48" s="21"/>
      <c r="B48" s="21"/>
      <c r="C48" s="13" t="s">
        <v>36</v>
      </c>
      <c r="D48" s="3"/>
      <c r="E48" s="31"/>
      <c r="F48" s="31"/>
      <c r="J48" s="42">
        <v>0</v>
      </c>
      <c r="K48" s="145"/>
      <c r="L48" s="165"/>
      <c r="M48" s="42">
        <f>ROUND((J48*1.02),0)</f>
        <v>0</v>
      </c>
      <c r="N48" s="155"/>
      <c r="O48" s="135"/>
      <c r="P48" s="42">
        <f t="shared" ref="P48:P59" si="8">SUM(J48:O48)</f>
        <v>0</v>
      </c>
      <c r="Q48" s="5"/>
    </row>
    <row r="49" spans="1:19">
      <c r="A49" s="21"/>
      <c r="B49" s="21"/>
      <c r="C49" s="13" t="s">
        <v>37</v>
      </c>
      <c r="D49" s="3"/>
      <c r="E49" s="31"/>
      <c r="F49" s="31"/>
      <c r="J49" s="42">
        <v>0</v>
      </c>
      <c r="K49" s="145"/>
      <c r="L49" s="165"/>
      <c r="M49" s="42">
        <f t="shared" ref="M49:M58" si="9">ROUND((J49*1.02),0)</f>
        <v>0</v>
      </c>
      <c r="N49" s="155"/>
      <c r="O49" s="135"/>
      <c r="P49" s="42">
        <f t="shared" si="8"/>
        <v>0</v>
      </c>
      <c r="Q49" s="5"/>
    </row>
    <row r="50" spans="1:19">
      <c r="A50" s="21"/>
      <c r="B50" s="21"/>
      <c r="C50" s="13" t="s">
        <v>38</v>
      </c>
      <c r="D50" s="3"/>
      <c r="E50" s="31"/>
      <c r="F50" s="31"/>
      <c r="J50" s="42">
        <v>0</v>
      </c>
      <c r="K50" s="145"/>
      <c r="L50" s="165"/>
      <c r="M50" s="42">
        <f t="shared" si="9"/>
        <v>0</v>
      </c>
      <c r="N50" s="155"/>
      <c r="O50" s="135"/>
      <c r="P50" s="42">
        <f t="shared" si="8"/>
        <v>0</v>
      </c>
      <c r="Q50" s="5"/>
    </row>
    <row r="51" spans="1:19">
      <c r="A51" s="21"/>
      <c r="B51" s="21"/>
      <c r="C51" s="13" t="s">
        <v>39</v>
      </c>
      <c r="D51" s="3"/>
      <c r="E51" s="31"/>
      <c r="F51" s="31"/>
      <c r="J51" s="42">
        <v>0</v>
      </c>
      <c r="K51" s="145"/>
      <c r="L51" s="165"/>
      <c r="M51" s="42">
        <f t="shared" si="9"/>
        <v>0</v>
      </c>
      <c r="N51" s="155"/>
      <c r="O51" s="135"/>
      <c r="P51" s="42">
        <f t="shared" si="8"/>
        <v>0</v>
      </c>
      <c r="Q51" s="5"/>
    </row>
    <row r="52" spans="1:19">
      <c r="A52" s="21"/>
      <c r="B52" s="21"/>
      <c r="C52" s="193" t="s">
        <v>208</v>
      </c>
      <c r="D52" s="3"/>
      <c r="E52" s="31"/>
      <c r="F52" s="31"/>
      <c r="J52" s="42">
        <v>0</v>
      </c>
      <c r="K52" s="145"/>
      <c r="L52" s="165"/>
      <c r="M52" s="42">
        <f t="shared" si="9"/>
        <v>0</v>
      </c>
      <c r="N52" s="155"/>
      <c r="O52" s="135"/>
      <c r="P52" s="42">
        <f t="shared" si="8"/>
        <v>0</v>
      </c>
      <c r="Q52" s="5"/>
    </row>
    <row r="53" spans="1:19">
      <c r="A53" s="21"/>
      <c r="B53" s="21"/>
      <c r="C53" s="13" t="s">
        <v>90</v>
      </c>
      <c r="D53" s="3"/>
      <c r="E53" s="31"/>
      <c r="F53" s="31"/>
      <c r="J53" s="42">
        <v>0</v>
      </c>
      <c r="K53" s="145"/>
      <c r="L53" s="165"/>
      <c r="M53" s="42">
        <f t="shared" si="9"/>
        <v>0</v>
      </c>
      <c r="N53" s="156"/>
      <c r="O53" s="42"/>
      <c r="P53" s="42">
        <f t="shared" si="8"/>
        <v>0</v>
      </c>
      <c r="Q53" s="5"/>
    </row>
    <row r="54" spans="1:19">
      <c r="A54" s="21"/>
      <c r="B54" s="21"/>
      <c r="C54" s="13" t="s">
        <v>40</v>
      </c>
      <c r="D54" s="21"/>
      <c r="E54" s="21"/>
      <c r="F54" s="21"/>
      <c r="G54" s="1"/>
      <c r="H54" s="1"/>
      <c r="I54" s="1"/>
      <c r="J54" s="42">
        <v>0</v>
      </c>
      <c r="K54" s="145"/>
      <c r="L54" s="165"/>
      <c r="M54" s="42">
        <f t="shared" si="9"/>
        <v>0</v>
      </c>
      <c r="N54" s="156"/>
      <c r="O54" s="42"/>
      <c r="P54" s="42">
        <f t="shared" si="8"/>
        <v>0</v>
      </c>
      <c r="Q54" s="5"/>
    </row>
    <row r="55" spans="1:19">
      <c r="A55" s="21"/>
      <c r="B55" s="21"/>
      <c r="C55" s="22" t="s">
        <v>41</v>
      </c>
      <c r="D55" s="10"/>
      <c r="E55" s="31"/>
      <c r="F55" s="31"/>
      <c r="J55" s="42">
        <v>0</v>
      </c>
      <c r="K55" s="145"/>
      <c r="L55" s="165"/>
      <c r="M55" s="42">
        <f t="shared" si="9"/>
        <v>0</v>
      </c>
      <c r="N55" s="155"/>
      <c r="O55" s="135"/>
      <c r="P55" s="42">
        <f t="shared" si="8"/>
        <v>0</v>
      </c>
      <c r="Q55" s="5"/>
      <c r="R55" s="76"/>
    </row>
    <row r="56" spans="1:19">
      <c r="A56" s="21"/>
      <c r="B56" s="21"/>
      <c r="C56" s="63" t="s">
        <v>42</v>
      </c>
      <c r="D56" s="10"/>
      <c r="E56" s="31"/>
      <c r="F56" s="31"/>
      <c r="J56" s="42">
        <v>0</v>
      </c>
      <c r="K56" s="145"/>
      <c r="L56" s="165"/>
      <c r="M56" s="42">
        <f t="shared" si="9"/>
        <v>0</v>
      </c>
      <c r="N56" s="155"/>
      <c r="O56" s="135"/>
      <c r="P56" s="42">
        <f t="shared" si="8"/>
        <v>0</v>
      </c>
      <c r="Q56" s="5"/>
      <c r="R56" s="76"/>
    </row>
    <row r="57" spans="1:19">
      <c r="A57" s="21"/>
      <c r="B57" s="21"/>
      <c r="C57" s="63" t="s">
        <v>92</v>
      </c>
      <c r="D57" s="10"/>
      <c r="E57" s="31"/>
      <c r="F57" s="31"/>
      <c r="J57" s="42">
        <v>0</v>
      </c>
      <c r="K57" s="145"/>
      <c r="L57" s="165"/>
      <c r="M57" s="42">
        <f t="shared" si="9"/>
        <v>0</v>
      </c>
      <c r="N57" s="155"/>
      <c r="O57" s="135"/>
      <c r="P57" s="42">
        <f t="shared" si="8"/>
        <v>0</v>
      </c>
      <c r="Q57" s="5"/>
      <c r="R57" s="76"/>
    </row>
    <row r="58" spans="1:19">
      <c r="A58" s="21"/>
      <c r="B58" s="21"/>
      <c r="C58" s="63" t="s">
        <v>93</v>
      </c>
      <c r="D58" s="10"/>
      <c r="E58" s="31"/>
      <c r="F58" s="31"/>
      <c r="J58" s="42">
        <v>0</v>
      </c>
      <c r="K58" s="145"/>
      <c r="L58" s="165"/>
      <c r="M58" s="42">
        <f t="shared" si="9"/>
        <v>0</v>
      </c>
      <c r="N58" s="155"/>
      <c r="O58" s="135"/>
      <c r="P58" s="42">
        <f t="shared" si="8"/>
        <v>0</v>
      </c>
      <c r="Q58" s="5"/>
      <c r="R58" s="76"/>
    </row>
    <row r="59" spans="1:19">
      <c r="A59" s="40" t="s">
        <v>43</v>
      </c>
      <c r="D59" s="28"/>
      <c r="E59" s="28"/>
      <c r="F59" s="28"/>
      <c r="G59" s="28"/>
      <c r="H59" s="28"/>
      <c r="I59" s="28"/>
      <c r="J59" s="51">
        <f>SUM(J48:J58)</f>
        <v>0</v>
      </c>
      <c r="K59" s="148"/>
      <c r="L59" s="168"/>
      <c r="M59" s="43">
        <f>SUM(M48:M58)</f>
        <v>0</v>
      </c>
      <c r="N59" s="148"/>
      <c r="O59" s="44"/>
      <c r="P59" s="43">
        <f t="shared" si="8"/>
        <v>0</v>
      </c>
      <c r="Q59" s="34"/>
      <c r="R59" s="76"/>
    </row>
    <row r="60" spans="1:19" ht="7.5" customHeight="1">
      <c r="A60" s="21"/>
      <c r="B60" s="21"/>
      <c r="C60" s="26"/>
      <c r="D60" s="28"/>
      <c r="E60" s="28"/>
      <c r="F60" s="28"/>
      <c r="G60" s="26"/>
      <c r="H60" s="26"/>
      <c r="I60" s="26"/>
      <c r="J60" s="52"/>
      <c r="K60" s="144"/>
      <c r="L60" s="164"/>
      <c r="M60" s="46"/>
      <c r="N60" s="144"/>
      <c r="O60" s="46"/>
      <c r="P60" s="46" t="s">
        <v>1</v>
      </c>
      <c r="Q60" s="6"/>
    </row>
    <row r="61" spans="1:19" ht="16.5">
      <c r="A61" s="28"/>
      <c r="B61" s="28"/>
      <c r="C61" s="28"/>
      <c r="D61" s="21"/>
      <c r="E61" s="32" t="s">
        <v>44</v>
      </c>
      <c r="F61" s="32"/>
      <c r="G61" s="39"/>
      <c r="H61" s="39"/>
      <c r="I61" s="39"/>
      <c r="J61" s="65">
        <f>ROUND(+J59+J45+J40+J35,0)</f>
        <v>0</v>
      </c>
      <c r="K61" s="149"/>
      <c r="L61" s="169"/>
      <c r="M61" s="65">
        <f>ROUND(+M59+M45+M40+M35,0)</f>
        <v>0</v>
      </c>
      <c r="N61" s="149"/>
      <c r="O61" s="65"/>
      <c r="P61" s="65">
        <f>SUM(J61:O61)</f>
        <v>0</v>
      </c>
      <c r="Q61" s="34"/>
    </row>
    <row r="62" spans="1:19" ht="7.5" customHeight="1">
      <c r="A62" s="28"/>
      <c r="B62" s="28"/>
      <c r="C62" s="28"/>
      <c r="D62" s="21"/>
      <c r="E62" s="32"/>
      <c r="F62" s="32"/>
      <c r="G62" s="39"/>
      <c r="H62" s="39"/>
      <c r="I62" s="39"/>
      <c r="J62" s="66"/>
      <c r="K62" s="149"/>
      <c r="L62" s="169"/>
      <c r="M62" s="65"/>
      <c r="N62" s="157"/>
      <c r="O62" s="185"/>
      <c r="P62" s="65"/>
    </row>
    <row r="63" spans="1:19">
      <c r="A63" s="28"/>
      <c r="B63" s="28"/>
      <c r="C63" s="28"/>
      <c r="D63" s="21"/>
      <c r="G63" s="39"/>
      <c r="H63" s="84" t="s">
        <v>118</v>
      </c>
      <c r="I63" s="39"/>
      <c r="J63" s="74">
        <f>SUM(J61)</f>
        <v>0</v>
      </c>
      <c r="K63" s="150"/>
      <c r="L63" s="170"/>
      <c r="M63" s="74">
        <f>SUM(M61)</f>
        <v>0</v>
      </c>
      <c r="N63" s="150"/>
      <c r="O63" s="186"/>
      <c r="P63" s="74">
        <f>SUM(J63:O63)</f>
        <v>0</v>
      </c>
      <c r="R63" s="76"/>
    </row>
    <row r="64" spans="1:19">
      <c r="A64" s="33" t="s">
        <v>117</v>
      </c>
      <c r="B64" s="1"/>
      <c r="C64" s="1"/>
      <c r="J64" s="42"/>
      <c r="K64" s="151"/>
      <c r="L64" s="171"/>
      <c r="M64" s="50"/>
      <c r="N64" s="151"/>
      <c r="O64" s="56"/>
      <c r="P64" s="50"/>
      <c r="Q64" s="5"/>
      <c r="S64" s="75"/>
    </row>
    <row r="65" spans="1:17">
      <c r="A65" s="13" t="s">
        <v>183</v>
      </c>
      <c r="B65" s="1"/>
      <c r="D65" s="7">
        <f>IF(AND(($E$72)="R",($E$74)="C"),('RATES-Non Fed'!E43),IF(AND(($E$72)="R",($E$74)="O"),('RATES-Non Fed'!E48),IF(AND(($E$72)="I",($E$74)="C"),('RATES-Non Fed'!E44),IF(AND(($E$72)="I",($E$74)="O"),('RATES-Non Fed'!E49),IF(AND(($E$72)="P",($E$74)="C"),('RATES-Non Fed'!E45),IF(AND(($E$72)="P",($E$74)="O"),('RATES-Non Fed'!E50),($E$73)))))))</f>
        <v>0.58250000000000002</v>
      </c>
      <c r="E65" s="7">
        <f>IF(AND(($E$72)="R",($E$74)="C"),('RATES-Non Fed'!G43),IF(AND(($E$72)="R",($E$74)="O"),('RATES-Non Fed'!G48),IF(AND(($E$72)="I",($E$74)="C"),('RATES-Non Fed'!G44),IF(AND(($E$72)="I",($E$74)="O"),('RATES-Non Fed'!G49),IF(AND(($E$72)="P",($E$74)="C"),('RATES-Non Fed'!G45),IF(AND(($E$72)="P",($E$74)="O"),('RATES-Non Fed'!G50),($E$73)))))))</f>
        <v>0.59583333333333333</v>
      </c>
      <c r="F65" s="7"/>
      <c r="G65" s="7"/>
      <c r="H65" s="7"/>
      <c r="J65" s="50">
        <f>SUM(J63*D65)</f>
        <v>0</v>
      </c>
      <c r="K65" s="145"/>
      <c r="L65" s="165"/>
      <c r="M65" s="50">
        <f>SUM(M63*E65)</f>
        <v>0</v>
      </c>
      <c r="N65" s="145"/>
      <c r="O65" s="50"/>
      <c r="P65" s="50">
        <f>SUM(J65:O65)</f>
        <v>0</v>
      </c>
      <c r="Q65" s="5"/>
    </row>
    <row r="66" spans="1:17">
      <c r="A66" s="40" t="s">
        <v>119</v>
      </c>
      <c r="B66" s="1"/>
      <c r="C66" s="24"/>
      <c r="D66" s="35"/>
      <c r="E66" s="7"/>
      <c r="F66" s="7"/>
      <c r="G66" s="7"/>
      <c r="H66" s="7"/>
      <c r="I66" s="7"/>
      <c r="J66" s="53">
        <f>SUM(J65:J65)</f>
        <v>0</v>
      </c>
      <c r="K66" s="148"/>
      <c r="L66" s="168"/>
      <c r="M66" s="53">
        <f>SUM(M65:M65)</f>
        <v>0</v>
      </c>
      <c r="N66" s="148"/>
      <c r="O66" s="44"/>
      <c r="P66" s="53">
        <f>SUM(J66:O66)</f>
        <v>0</v>
      </c>
      <c r="Q66" s="1"/>
    </row>
    <row r="67" spans="1:17">
      <c r="A67" s="40"/>
      <c r="B67" s="1"/>
      <c r="C67" s="24"/>
      <c r="D67" s="35"/>
      <c r="E67" s="7"/>
      <c r="F67" s="7"/>
      <c r="G67" s="7"/>
      <c r="H67" s="7"/>
      <c r="I67" s="7"/>
      <c r="J67" s="61"/>
      <c r="K67" s="148"/>
      <c r="L67" s="168"/>
      <c r="M67" s="62"/>
      <c r="N67" s="148"/>
      <c r="O67" s="44"/>
      <c r="P67" s="62"/>
    </row>
    <row r="68" spans="1:17" ht="19.5" thickBot="1">
      <c r="A68" s="40"/>
      <c r="B68" s="1"/>
      <c r="C68" s="60" t="s">
        <v>45</v>
      </c>
      <c r="D68" s="35"/>
      <c r="E68" s="7"/>
      <c r="F68" s="7"/>
      <c r="G68" s="7"/>
      <c r="H68" s="7"/>
      <c r="I68" s="7"/>
      <c r="J68" s="72">
        <f>J66+J61</f>
        <v>0</v>
      </c>
      <c r="K68" s="149"/>
      <c r="L68" s="169"/>
      <c r="M68" s="72">
        <f>M66+M61</f>
        <v>0</v>
      </c>
      <c r="N68" s="149"/>
      <c r="O68" s="65"/>
      <c r="P68" s="72">
        <f>SUM(J68:O68)</f>
        <v>0</v>
      </c>
    </row>
    <row r="69" spans="1:17" ht="16.5" thickTop="1">
      <c r="A69" s="28"/>
      <c r="B69" s="1"/>
      <c r="C69" s="35"/>
      <c r="D69" s="7"/>
      <c r="E69" s="7"/>
      <c r="F69" s="7"/>
      <c r="G69" s="7"/>
      <c r="H69" s="7"/>
      <c r="I69" s="7"/>
      <c r="J69" s="50"/>
      <c r="K69" s="145"/>
      <c r="L69" s="165"/>
      <c r="M69" s="50"/>
      <c r="N69" s="145"/>
      <c r="O69" s="50"/>
      <c r="P69" s="50" t="s">
        <v>1</v>
      </c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49"/>
      <c r="K70" s="152"/>
      <c r="L70" s="172"/>
      <c r="M70" s="58"/>
      <c r="N70" s="152"/>
      <c r="O70" s="57"/>
      <c r="P70" s="58"/>
    </row>
    <row r="71" spans="1:17">
      <c r="C71" s="36" t="s">
        <v>120</v>
      </c>
    </row>
    <row r="72" spans="1:17">
      <c r="C72" s="14" t="s">
        <v>46</v>
      </c>
      <c r="E72" s="15" t="s">
        <v>47</v>
      </c>
      <c r="G72" s="14" t="s">
        <v>48</v>
      </c>
    </row>
    <row r="73" spans="1:17">
      <c r="C73" s="14" t="s">
        <v>167</v>
      </c>
      <c r="E73" s="9">
        <v>0.1</v>
      </c>
      <c r="F73" s="9"/>
    </row>
    <row r="74" spans="1:17">
      <c r="C74" s="14" t="s">
        <v>49</v>
      </c>
      <c r="E74" s="160" t="s">
        <v>50</v>
      </c>
      <c r="G74" s="14" t="s">
        <v>51</v>
      </c>
    </row>
    <row r="76" spans="1:17">
      <c r="D76" s="189" t="s">
        <v>193</v>
      </c>
      <c r="H76" s="190">
        <f>+'RATES-Non Fed'!E29</f>
        <v>0.57999999999999996</v>
      </c>
      <c r="J76" s="191">
        <f>J66/12*'RATES-Non Fed'!$C$43</f>
        <v>0</v>
      </c>
      <c r="L76" s="190">
        <f>+'RATES-Non Fed'!G29</f>
        <v>0.59499999999999997</v>
      </c>
      <c r="M76" s="191">
        <f>M66/12*'RATES-Non Fed'!$C$43</f>
        <v>0</v>
      </c>
    </row>
    <row r="77" spans="1:17">
      <c r="D77" s="242" t="s">
        <v>194</v>
      </c>
      <c r="E77" s="242"/>
      <c r="F77" s="242"/>
      <c r="G77" s="242"/>
      <c r="H77" s="190">
        <f>+'RATES-Non Fed'!G29</f>
        <v>0.59499999999999997</v>
      </c>
      <c r="J77" s="191">
        <f>J66/12*'RATES-Non Fed'!$D$43</f>
        <v>0</v>
      </c>
      <c r="L77" s="190">
        <f>+'RATES-Non Fed'!I29</f>
        <v>0.6</v>
      </c>
      <c r="M77" s="191">
        <f>M66/12*'RATES-Non Fed'!$D$43</f>
        <v>0</v>
      </c>
    </row>
    <row r="78" spans="1:17" ht="18.75">
      <c r="D78" s="242"/>
      <c r="E78" s="242"/>
      <c r="F78" s="242"/>
      <c r="G78" s="242"/>
      <c r="J78" s="191">
        <f>SUM(J76:J77)</f>
        <v>0</v>
      </c>
      <c r="M78" s="191">
        <f>SUM(M76:M77)</f>
        <v>0</v>
      </c>
      <c r="N78" s="241">
        <f>'RATES-Non Fed'!N63</f>
        <v>0</v>
      </c>
      <c r="O78" s="241"/>
      <c r="P78" s="241"/>
    </row>
  </sheetData>
  <mergeCells count="5">
    <mergeCell ref="K4:O5"/>
    <mergeCell ref="J8:L8"/>
    <mergeCell ref="M8:O8"/>
    <mergeCell ref="N78:P78"/>
    <mergeCell ref="D77:G78"/>
  </mergeCells>
  <phoneticPr fontId="0" type="noConversion"/>
  <dataValidations count="1">
    <dataValidation type="list" allowBlank="1" showInputMessage="1" showErrorMessage="1" sqref="D11 D13 D15 D17:D18">
      <formula1>APPTS</formula1>
    </dataValidation>
  </dataValidations>
  <hyperlinks>
    <hyperlink ref="C52" r:id="rId1"/>
  </hyperlinks>
  <printOptions gridLinesSet="0"/>
  <pageMargins left="0.5" right="0.3" top="0.5" bottom="0.5" header="0.5" footer="0.5"/>
  <pageSetup scale="60" orientation="portrait" horizontalDpi="300" verticalDpi="300" r:id="rId2"/>
  <headerFooter alignWithMargins="0">
    <oddFooter>&amp;L&amp;D, &amp;T&amp;CSponsored Research Services&amp;RFile : &amp;A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V78"/>
  <sheetViews>
    <sheetView showGridLines="0" topLeftCell="A34" zoomScale="75" workbookViewId="0">
      <selection activeCell="C52" sqref="C52"/>
    </sheetView>
  </sheetViews>
  <sheetFormatPr defaultColWidth="9.625" defaultRowHeight="15.75"/>
  <cols>
    <col min="1" max="2" width="2.625" customWidth="1"/>
    <col min="3" max="3" width="20.5" customWidth="1"/>
    <col min="4" max="4" width="16.125" customWidth="1"/>
    <col min="5" max="6" width="7.625" customWidth="1"/>
    <col min="7" max="7" width="9.875" customWidth="1"/>
    <col min="8" max="8" width="7.25" customWidth="1"/>
    <col min="9" max="9" width="7.25" hidden="1" customWidth="1"/>
    <col min="10" max="10" width="13.75" customWidth="1"/>
    <col min="11" max="11" width="8.125" style="153" bestFit="1" customWidth="1"/>
    <col min="12" max="12" width="10.125" style="173" bestFit="1" customWidth="1"/>
    <col min="13" max="13" width="11.25" customWidth="1"/>
    <col min="14" max="14" width="9.25" style="153" bestFit="1" customWidth="1"/>
    <col min="15" max="15" width="9.5" style="82" bestFit="1" customWidth="1"/>
    <col min="16" max="16" width="11.25" customWidth="1"/>
    <col min="17" max="17" width="9.25" style="153" bestFit="1" customWidth="1"/>
    <col min="18" max="18" width="8.75" style="82" bestFit="1" customWidth="1"/>
    <col min="19" max="19" width="14.625" customWidth="1"/>
    <col min="20" max="20" width="2.625" customWidth="1"/>
  </cols>
  <sheetData>
    <row r="1" spans="1:20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39"/>
      <c r="L1" s="161"/>
      <c r="M1" s="37"/>
      <c r="N1" s="154"/>
      <c r="O1" s="184"/>
      <c r="P1" s="37"/>
      <c r="Q1" s="154"/>
      <c r="R1" s="184"/>
      <c r="S1" s="37"/>
    </row>
    <row r="2" spans="1:20" ht="18.75">
      <c r="A2" s="17" t="s">
        <v>176</v>
      </c>
      <c r="B2" s="18"/>
      <c r="C2" s="18"/>
      <c r="D2" s="18"/>
      <c r="E2" s="18"/>
      <c r="F2" s="18"/>
      <c r="G2" s="18"/>
      <c r="H2" s="18"/>
      <c r="I2" s="18"/>
      <c r="J2" s="19"/>
      <c r="K2" s="139"/>
      <c r="L2" s="161"/>
      <c r="M2" s="37"/>
      <c r="N2" s="154"/>
      <c r="O2" s="184"/>
      <c r="P2" s="37"/>
      <c r="Q2" s="154"/>
      <c r="R2" s="184"/>
      <c r="S2" s="37"/>
    </row>
    <row r="3" spans="1:20" ht="9.75" customHeight="1">
      <c r="A3" s="10" t="s">
        <v>1</v>
      </c>
      <c r="B3" s="1"/>
      <c r="J3" s="11" t="s">
        <v>1</v>
      </c>
      <c r="K3" s="140"/>
      <c r="L3" s="162"/>
      <c r="M3" s="8"/>
      <c r="P3" s="8"/>
      <c r="S3" s="8"/>
    </row>
    <row r="4" spans="1:20">
      <c r="A4" s="22" t="s">
        <v>2</v>
      </c>
      <c r="B4" s="1"/>
      <c r="D4" s="10" t="s">
        <v>70</v>
      </c>
      <c r="G4" s="3"/>
      <c r="J4" s="20" t="s">
        <v>3</v>
      </c>
      <c r="K4" s="243" t="s">
        <v>70</v>
      </c>
      <c r="L4" s="244"/>
      <c r="M4" s="245"/>
      <c r="N4" s="245"/>
      <c r="O4" s="245"/>
      <c r="P4" s="245"/>
      <c r="Q4" s="245"/>
      <c r="R4" s="246"/>
      <c r="S4" s="8"/>
    </row>
    <row r="5" spans="1:20" ht="18.75">
      <c r="A5" s="22" t="s">
        <v>4</v>
      </c>
      <c r="B5" s="1"/>
      <c r="D5" s="10" t="s">
        <v>70</v>
      </c>
      <c r="E5" s="3"/>
      <c r="F5" s="3"/>
      <c r="H5" s="2"/>
      <c r="I5" s="2"/>
      <c r="J5" s="38"/>
      <c r="K5" s="247"/>
      <c r="L5" s="248"/>
      <c r="M5" s="248"/>
      <c r="N5" s="248"/>
      <c r="O5" s="248"/>
      <c r="P5" s="248"/>
      <c r="Q5" s="248"/>
      <c r="R5" s="249"/>
      <c r="S5" s="8"/>
    </row>
    <row r="6" spans="1:20">
      <c r="A6" s="14"/>
      <c r="B6" s="22" t="s">
        <v>5</v>
      </c>
      <c r="D6" s="73">
        <f>'RATES-Non Fed'!E2</f>
        <v>42614</v>
      </c>
      <c r="E6" s="12" t="s">
        <v>6</v>
      </c>
      <c r="F6" s="12"/>
      <c r="G6" s="73">
        <f>'RATES-Non Fed'!G2</f>
        <v>44439</v>
      </c>
      <c r="H6" s="4"/>
      <c r="I6" s="4"/>
      <c r="J6" s="2"/>
      <c r="K6" s="141"/>
      <c r="L6" s="163"/>
      <c r="M6" s="3"/>
      <c r="N6" s="141"/>
      <c r="O6" s="136"/>
      <c r="P6" s="3"/>
      <c r="Q6" s="141"/>
      <c r="R6" s="136"/>
      <c r="S6" s="8"/>
    </row>
    <row r="7" spans="1:20" ht="7.5" customHeight="1">
      <c r="E7" s="3"/>
      <c r="F7" s="3"/>
      <c r="G7" s="1"/>
      <c r="H7" s="1"/>
      <c r="I7" s="1"/>
      <c r="J7" s="16" t="s">
        <v>1</v>
      </c>
      <c r="K7" s="140"/>
      <c r="L7" s="162"/>
      <c r="M7" s="8"/>
      <c r="N7" s="140"/>
      <c r="O7" s="130"/>
      <c r="P7" s="8"/>
      <c r="Q7" s="140"/>
      <c r="R7" s="130"/>
      <c r="S7" s="8"/>
      <c r="T7" s="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32" t="s">
        <v>22</v>
      </c>
      <c r="K8" s="233"/>
      <c r="L8" s="234"/>
      <c r="M8" s="250" t="s">
        <v>53</v>
      </c>
      <c r="N8" s="251"/>
      <c r="O8" s="252"/>
      <c r="P8" s="250" t="s">
        <v>55</v>
      </c>
      <c r="Q8" s="251"/>
      <c r="R8" s="252"/>
      <c r="S8" s="159" t="s">
        <v>8</v>
      </c>
      <c r="T8" s="21"/>
    </row>
    <row r="9" spans="1:20" s="134" customFormat="1">
      <c r="A9" s="132" t="s">
        <v>9</v>
      </c>
      <c r="B9" s="132" t="s">
        <v>10</v>
      </c>
      <c r="C9" s="132"/>
      <c r="D9" s="132"/>
      <c r="E9" s="132"/>
      <c r="F9" s="132"/>
      <c r="G9" s="132"/>
      <c r="H9" s="132"/>
      <c r="I9" s="132"/>
      <c r="J9" s="177" t="s">
        <v>171</v>
      </c>
      <c r="K9" s="142" t="s">
        <v>172</v>
      </c>
      <c r="L9" s="132" t="s">
        <v>173</v>
      </c>
      <c r="M9" s="183" t="s">
        <v>171</v>
      </c>
      <c r="N9" s="142" t="s">
        <v>172</v>
      </c>
      <c r="O9" s="132" t="s">
        <v>173</v>
      </c>
      <c r="P9" s="183" t="s">
        <v>171</v>
      </c>
      <c r="Q9" s="142" t="s">
        <v>172</v>
      </c>
      <c r="R9" s="132" t="s">
        <v>173</v>
      </c>
      <c r="S9" s="133"/>
      <c r="T9" s="132"/>
    </row>
    <row r="10" spans="1:20">
      <c r="A10" s="1"/>
      <c r="B10" s="23" t="s">
        <v>11</v>
      </c>
      <c r="C10" s="24"/>
      <c r="D10" s="24" t="s">
        <v>99</v>
      </c>
      <c r="E10" s="1" t="s">
        <v>12</v>
      </c>
      <c r="F10" s="41" t="s">
        <v>123</v>
      </c>
      <c r="G10" s="41" t="s">
        <v>13</v>
      </c>
      <c r="H10" s="1"/>
      <c r="I10" s="1"/>
      <c r="J10" s="178"/>
      <c r="K10" s="140"/>
      <c r="L10" s="130"/>
      <c r="M10" s="178"/>
      <c r="N10" s="140"/>
      <c r="O10" s="130"/>
      <c r="P10" s="178"/>
      <c r="Q10" s="140"/>
      <c r="R10" s="130"/>
      <c r="S10" s="2" t="str">
        <f>IF(SUM(J10:N10)=0,"",SUM(J10:N10))</f>
        <v/>
      </c>
      <c r="T10" s="1"/>
    </row>
    <row r="11" spans="1:20">
      <c r="A11" s="1"/>
      <c r="B11" s="1" t="s">
        <v>14</v>
      </c>
      <c r="C11" s="10" t="str">
        <f>D5</f>
        <v>name</v>
      </c>
      <c r="D11" s="128" t="s">
        <v>125</v>
      </c>
      <c r="E11" s="70">
        <v>0</v>
      </c>
      <c r="F11" s="87">
        <f t="shared" ref="F11:F18" si="0">IF(D11="CAL",(52*E11/4.3333),(IF(D11="ACAD",(32*E11/4.33333),IF(D11="SUMR",(14*E11/4.33333),IF(D11="PT",(0),0)))))</f>
        <v>0</v>
      </c>
      <c r="G11" s="69">
        <v>0</v>
      </c>
      <c r="J11" s="175">
        <f>ROUND(G11*E11,0)</f>
        <v>0</v>
      </c>
      <c r="K11" s="143">
        <f>ROUND(J11*'RATES-Non Fed'!E36,0)</f>
        <v>0</v>
      </c>
      <c r="L11" s="67">
        <f>ROUND(K11+J11,0)</f>
        <v>0</v>
      </c>
      <c r="M11" s="175">
        <f>ROUND((J11*1.02),0)</f>
        <v>0</v>
      </c>
      <c r="N11" s="143">
        <f>ROUND(M11*'RATES-Non Fed'!G36, 0)</f>
        <v>0</v>
      </c>
      <c r="O11" s="67">
        <f t="shared" ref="O11:O18" si="1">ROUND(M11+N11,0)</f>
        <v>0</v>
      </c>
      <c r="P11" s="175">
        <f>ROUND((M11*1.02),0)</f>
        <v>0</v>
      </c>
      <c r="Q11" s="143">
        <f>ROUND(P11*'RATES-Non Fed'!I36,0)</f>
        <v>0</v>
      </c>
      <c r="R11" s="67">
        <f>SUM(P11:Q11)</f>
        <v>0</v>
      </c>
      <c r="S11" s="42">
        <f>SUM(L11+O11+R11)</f>
        <v>0</v>
      </c>
      <c r="T11" s="1"/>
    </row>
    <row r="12" spans="1:20">
      <c r="A12" s="1"/>
      <c r="B12" s="1" t="s">
        <v>14</v>
      </c>
      <c r="C12" s="3"/>
      <c r="D12" s="128" t="str">
        <f>IF(D11="ACAD",("SUMR"),"")</f>
        <v>SUMR</v>
      </c>
      <c r="E12" s="70">
        <v>0</v>
      </c>
      <c r="F12" s="87">
        <f t="shared" si="0"/>
        <v>0</v>
      </c>
      <c r="G12" s="69">
        <f>+G11*0.4375</f>
        <v>0</v>
      </c>
      <c r="J12" s="175">
        <f t="shared" ref="J12:J18" si="2">ROUND(G12*E12,0)</f>
        <v>0</v>
      </c>
      <c r="K12" s="143">
        <f>ROUND(J12*'RATES-Non Fed'!E36,0)</f>
        <v>0</v>
      </c>
      <c r="L12" s="67">
        <f t="shared" ref="L12:L18" si="3">ROUND(K12+J12,0)</f>
        <v>0</v>
      </c>
      <c r="M12" s="175">
        <f t="shared" ref="M12:M18" si="4">ROUND((J12*1.02),0)</f>
        <v>0</v>
      </c>
      <c r="N12" s="143">
        <f>ROUND(M12*'RATES-Non Fed'!G36, 0)</f>
        <v>0</v>
      </c>
      <c r="O12" s="67">
        <f t="shared" si="1"/>
        <v>0</v>
      </c>
      <c r="P12" s="175">
        <f t="shared" ref="P12:P18" si="5">ROUND((M12*1.02),0)</f>
        <v>0</v>
      </c>
      <c r="Q12" s="143">
        <f>ROUND(P12*'RATES-Non Fed'!I36,0)</f>
        <v>0</v>
      </c>
      <c r="R12" s="67">
        <f t="shared" ref="R12:R18" si="6">SUM(P12:Q12)</f>
        <v>0</v>
      </c>
      <c r="S12" s="42">
        <f t="shared" ref="S12:S18" si="7">SUM(L12+O12+R12)</f>
        <v>0</v>
      </c>
      <c r="T12" s="1"/>
    </row>
    <row r="13" spans="1:20">
      <c r="A13" s="1"/>
      <c r="B13" s="1" t="s">
        <v>15</v>
      </c>
      <c r="C13" s="3"/>
      <c r="D13" s="128" t="s">
        <v>125</v>
      </c>
      <c r="E13" s="70">
        <v>0</v>
      </c>
      <c r="F13" s="87">
        <f t="shared" si="0"/>
        <v>0</v>
      </c>
      <c r="G13" s="69">
        <v>0</v>
      </c>
      <c r="J13" s="175">
        <f t="shared" si="2"/>
        <v>0</v>
      </c>
      <c r="K13" s="143">
        <f>ROUND(J13*'RATES-Non Fed'!E36,0)</f>
        <v>0</v>
      </c>
      <c r="L13" s="67">
        <f t="shared" si="3"/>
        <v>0</v>
      </c>
      <c r="M13" s="175">
        <f t="shared" si="4"/>
        <v>0</v>
      </c>
      <c r="N13" s="143">
        <f>ROUND(M13*'RATES-Non Fed'!G36, 0)</f>
        <v>0</v>
      </c>
      <c r="O13" s="67">
        <f t="shared" si="1"/>
        <v>0</v>
      </c>
      <c r="P13" s="175">
        <f t="shared" si="5"/>
        <v>0</v>
      </c>
      <c r="Q13" s="143">
        <f>ROUND(P13*'RATES-Non Fed'!I36,0)</f>
        <v>0</v>
      </c>
      <c r="R13" s="67">
        <f t="shared" si="6"/>
        <v>0</v>
      </c>
      <c r="S13" s="42">
        <f t="shared" si="7"/>
        <v>0</v>
      </c>
      <c r="T13" s="1"/>
    </row>
    <row r="14" spans="1:20">
      <c r="A14" s="1"/>
      <c r="B14" s="1"/>
      <c r="C14" s="3"/>
      <c r="D14" s="128" t="str">
        <f>IF(D13="ACAD",("SUMR"),"")</f>
        <v>SUMR</v>
      </c>
      <c r="E14" s="70">
        <v>0</v>
      </c>
      <c r="F14" s="87">
        <f t="shared" si="0"/>
        <v>0</v>
      </c>
      <c r="G14" s="69">
        <f>+G13*0.4375</f>
        <v>0</v>
      </c>
      <c r="J14" s="175">
        <f t="shared" si="2"/>
        <v>0</v>
      </c>
      <c r="K14" s="143">
        <f>ROUND(J14*'RATES-Non Fed'!E36,0)</f>
        <v>0</v>
      </c>
      <c r="L14" s="67">
        <f t="shared" si="3"/>
        <v>0</v>
      </c>
      <c r="M14" s="175">
        <f t="shared" si="4"/>
        <v>0</v>
      </c>
      <c r="N14" s="143">
        <f>ROUND(M14*'RATES-Non Fed'!G36, 0)</f>
        <v>0</v>
      </c>
      <c r="O14" s="67">
        <f t="shared" si="1"/>
        <v>0</v>
      </c>
      <c r="P14" s="175">
        <f t="shared" si="5"/>
        <v>0</v>
      </c>
      <c r="Q14" s="143">
        <f>ROUND(P14*'RATES-Non Fed'!I36,0)</f>
        <v>0</v>
      </c>
      <c r="R14" s="67">
        <f t="shared" si="6"/>
        <v>0</v>
      </c>
      <c r="S14" s="42">
        <f t="shared" si="7"/>
        <v>0</v>
      </c>
    </row>
    <row r="15" spans="1:20">
      <c r="A15" s="1"/>
      <c r="B15" s="1" t="s">
        <v>15</v>
      </c>
      <c r="C15" s="3"/>
      <c r="D15" s="128" t="s">
        <v>125</v>
      </c>
      <c r="E15" s="70">
        <v>0</v>
      </c>
      <c r="F15" s="87">
        <f t="shared" si="0"/>
        <v>0</v>
      </c>
      <c r="G15" s="69">
        <v>0</v>
      </c>
      <c r="J15" s="175">
        <f t="shared" si="2"/>
        <v>0</v>
      </c>
      <c r="K15" s="143">
        <f>ROUND(J15*'RATES-Non Fed'!E36,0)</f>
        <v>0</v>
      </c>
      <c r="L15" s="67">
        <f t="shared" si="3"/>
        <v>0</v>
      </c>
      <c r="M15" s="175">
        <f t="shared" si="4"/>
        <v>0</v>
      </c>
      <c r="N15" s="143">
        <f>ROUND(M15*'RATES-Non Fed'!G36, 0)</f>
        <v>0</v>
      </c>
      <c r="O15" s="67">
        <f t="shared" si="1"/>
        <v>0</v>
      </c>
      <c r="P15" s="175">
        <f t="shared" si="5"/>
        <v>0</v>
      </c>
      <c r="Q15" s="143">
        <f>ROUND(P15*'RATES-Non Fed'!I36,0)</f>
        <v>0</v>
      </c>
      <c r="R15" s="67">
        <f t="shared" si="6"/>
        <v>0</v>
      </c>
      <c r="S15" s="42">
        <f t="shared" si="7"/>
        <v>0</v>
      </c>
      <c r="T15" s="1"/>
    </row>
    <row r="16" spans="1:20">
      <c r="A16" s="1"/>
      <c r="B16" s="1"/>
      <c r="C16" s="3"/>
      <c r="D16" s="128" t="str">
        <f>IF(D15="ACAD",("SUMR"),"")</f>
        <v>SUMR</v>
      </c>
      <c r="E16" s="70">
        <v>0</v>
      </c>
      <c r="F16" s="87">
        <f t="shared" si="0"/>
        <v>0</v>
      </c>
      <c r="G16" s="69">
        <f>+G15*0.4375</f>
        <v>0</v>
      </c>
      <c r="J16" s="175">
        <f t="shared" si="2"/>
        <v>0</v>
      </c>
      <c r="K16" s="143">
        <f>ROUND(J16*'RATES-Non Fed'!E36,0)</f>
        <v>0</v>
      </c>
      <c r="L16" s="67">
        <f t="shared" si="3"/>
        <v>0</v>
      </c>
      <c r="M16" s="175">
        <f t="shared" si="4"/>
        <v>0</v>
      </c>
      <c r="N16" s="143">
        <f>ROUND(M16*'RATES-Non Fed'!G36, 0)</f>
        <v>0</v>
      </c>
      <c r="O16" s="67">
        <f t="shared" si="1"/>
        <v>0</v>
      </c>
      <c r="P16" s="175">
        <f t="shared" si="5"/>
        <v>0</v>
      </c>
      <c r="Q16" s="143">
        <f>ROUND(P16*'RATES-Non Fed'!I36,0)</f>
        <v>0</v>
      </c>
      <c r="R16" s="67">
        <f t="shared" si="6"/>
        <v>0</v>
      </c>
      <c r="S16" s="42">
        <f t="shared" si="7"/>
        <v>0</v>
      </c>
    </row>
    <row r="17" spans="1:20">
      <c r="A17" s="1"/>
      <c r="B17" s="1" t="s">
        <v>15</v>
      </c>
      <c r="C17" s="3"/>
      <c r="D17" s="128" t="s">
        <v>124</v>
      </c>
      <c r="E17" s="70">
        <v>0</v>
      </c>
      <c r="F17" s="87">
        <f t="shared" si="0"/>
        <v>0</v>
      </c>
      <c r="G17" s="69">
        <v>0</v>
      </c>
      <c r="J17" s="175">
        <f t="shared" si="2"/>
        <v>0</v>
      </c>
      <c r="K17" s="143">
        <f>ROUND(J17*'RATES-Non Fed'!E36,0)</f>
        <v>0</v>
      </c>
      <c r="L17" s="67">
        <f t="shared" si="3"/>
        <v>0</v>
      </c>
      <c r="M17" s="175">
        <f t="shared" si="4"/>
        <v>0</v>
      </c>
      <c r="N17" s="143">
        <f>ROUND(M17*'RATES-Non Fed'!G36, 0)</f>
        <v>0</v>
      </c>
      <c r="O17" s="67">
        <f t="shared" si="1"/>
        <v>0</v>
      </c>
      <c r="P17" s="175">
        <f t="shared" si="5"/>
        <v>0</v>
      </c>
      <c r="Q17" s="143">
        <f>ROUND(P17*'RATES-Non Fed'!I36,0)</f>
        <v>0</v>
      </c>
      <c r="R17" s="67">
        <f t="shared" si="6"/>
        <v>0</v>
      </c>
      <c r="S17" s="42">
        <f t="shared" si="7"/>
        <v>0</v>
      </c>
      <c r="T17" s="1"/>
    </row>
    <row r="18" spans="1:20">
      <c r="A18" s="1"/>
      <c r="B18" s="1" t="s">
        <v>15</v>
      </c>
      <c r="C18" s="3"/>
      <c r="D18" s="128" t="s">
        <v>124</v>
      </c>
      <c r="E18" s="70">
        <v>0</v>
      </c>
      <c r="F18" s="87">
        <f t="shared" si="0"/>
        <v>0</v>
      </c>
      <c r="G18" s="69">
        <v>0</v>
      </c>
      <c r="J18" s="175">
        <f t="shared" si="2"/>
        <v>0</v>
      </c>
      <c r="K18" s="143">
        <f>ROUND(J18*'RATES-Non Fed'!E36,0)</f>
        <v>0</v>
      </c>
      <c r="L18" s="67">
        <f t="shared" si="3"/>
        <v>0</v>
      </c>
      <c r="M18" s="175">
        <f t="shared" si="4"/>
        <v>0</v>
      </c>
      <c r="N18" s="143">
        <f>ROUND(M18*'RATES-Non Fed'!G36, 0)</f>
        <v>0</v>
      </c>
      <c r="O18" s="67">
        <f t="shared" si="1"/>
        <v>0</v>
      </c>
      <c r="P18" s="175">
        <f t="shared" si="5"/>
        <v>0</v>
      </c>
      <c r="Q18" s="143">
        <f>ROUND(P18*'RATES-Non Fed'!I36,0)</f>
        <v>0</v>
      </c>
      <c r="R18" s="67">
        <f t="shared" si="6"/>
        <v>0</v>
      </c>
      <c r="S18" s="42">
        <f t="shared" si="7"/>
        <v>0</v>
      </c>
    </row>
    <row r="19" spans="1:20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179">
        <f t="shared" ref="J19:S19" si="8">SUM(J11:J18)</f>
        <v>0</v>
      </c>
      <c r="K19" s="144">
        <f t="shared" si="8"/>
        <v>0</v>
      </c>
      <c r="L19" s="46">
        <f t="shared" si="8"/>
        <v>0</v>
      </c>
      <c r="M19" s="179">
        <f t="shared" si="8"/>
        <v>0</v>
      </c>
      <c r="N19" s="144">
        <f t="shared" si="8"/>
        <v>0</v>
      </c>
      <c r="O19" s="46">
        <f t="shared" si="8"/>
        <v>0</v>
      </c>
      <c r="P19" s="179">
        <f t="shared" si="8"/>
        <v>0</v>
      </c>
      <c r="Q19" s="144">
        <f t="shared" si="8"/>
        <v>0</v>
      </c>
      <c r="R19" s="46">
        <f t="shared" si="8"/>
        <v>0</v>
      </c>
      <c r="S19" s="42">
        <f t="shared" si="8"/>
        <v>0</v>
      </c>
      <c r="T19" s="6"/>
    </row>
    <row r="20" spans="1:20" ht="7.5" customHeight="1">
      <c r="A20" s="1"/>
      <c r="B20" s="1"/>
      <c r="C20" s="1"/>
      <c r="D20" s="26"/>
      <c r="E20" s="26"/>
      <c r="F20" s="26"/>
      <c r="G20" s="1"/>
      <c r="H20" s="1"/>
      <c r="I20" s="1"/>
      <c r="J20" s="180"/>
      <c r="K20" s="144"/>
      <c r="L20" s="46"/>
      <c r="M20" s="174"/>
      <c r="N20" s="144"/>
      <c r="O20" s="46"/>
      <c r="P20" s="174"/>
      <c r="Q20" s="144"/>
      <c r="R20" s="46"/>
      <c r="S20" s="42"/>
      <c r="T20" s="6"/>
    </row>
    <row r="21" spans="1:20">
      <c r="A21" s="22" t="s">
        <v>17</v>
      </c>
      <c r="B21" s="22" t="s">
        <v>18</v>
      </c>
      <c r="C21" s="1"/>
      <c r="D21" s="26"/>
      <c r="E21" s="1"/>
      <c r="F21" s="1"/>
      <c r="G21" s="41"/>
      <c r="H21" s="1"/>
      <c r="I21" s="1"/>
      <c r="J21" s="178"/>
      <c r="K21" s="140"/>
      <c r="L21" s="130"/>
      <c r="M21" s="178"/>
      <c r="N21" s="144"/>
      <c r="O21" s="46"/>
      <c r="P21" s="178"/>
      <c r="Q21" s="144"/>
      <c r="R21" s="46"/>
      <c r="S21" s="42"/>
      <c r="T21" s="6"/>
    </row>
    <row r="22" spans="1:20">
      <c r="A22" s="1"/>
      <c r="C22" s="13" t="s">
        <v>86</v>
      </c>
      <c r="D22" s="41" t="s">
        <v>121</v>
      </c>
      <c r="E22" s="68"/>
      <c r="F22" s="68"/>
      <c r="G22" s="59"/>
      <c r="J22" s="175"/>
      <c r="K22" s="145"/>
      <c r="L22" s="50"/>
      <c r="M22" s="175"/>
      <c r="N22" s="155"/>
      <c r="O22" s="135"/>
      <c r="P22" s="175"/>
      <c r="Q22" s="155"/>
      <c r="R22" s="135"/>
      <c r="S22" s="42"/>
      <c r="T22" s="5"/>
    </row>
    <row r="23" spans="1:20">
      <c r="A23" s="1"/>
      <c r="C23" s="13"/>
      <c r="D23" s="85"/>
      <c r="E23" s="70">
        <v>0</v>
      </c>
      <c r="F23" s="86">
        <f>SUM(52*E23/4.33)</f>
        <v>0</v>
      </c>
      <c r="G23" s="69">
        <v>0</v>
      </c>
      <c r="J23" s="175">
        <f>ROUND(G23*E23,0)</f>
        <v>0</v>
      </c>
      <c r="K23" s="145">
        <f>ROUND(J23*'RATES-Non Fed'!E37,0)</f>
        <v>0</v>
      </c>
      <c r="L23" s="50">
        <f>SUM(J23:K23)</f>
        <v>0</v>
      </c>
      <c r="M23" s="175">
        <f>ROUND(J23*1.02,0)</f>
        <v>0</v>
      </c>
      <c r="N23" s="145">
        <f>ROUND(M23*'RATES-Non Fed'!G37,0)</f>
        <v>0</v>
      </c>
      <c r="O23" s="50">
        <f>SUM(M23:N23)</f>
        <v>0</v>
      </c>
      <c r="P23" s="175">
        <f>ROUND(M23*1.02,0)</f>
        <v>0</v>
      </c>
      <c r="Q23" s="145">
        <f>ROUND(P23*'RATES-Non Fed'!I37,0)</f>
        <v>0</v>
      </c>
      <c r="R23" s="50">
        <f>SUM(P23:Q23)</f>
        <v>0</v>
      </c>
      <c r="S23" s="42">
        <f>SUM(L23+O23+R23)</f>
        <v>0</v>
      </c>
      <c r="T23" s="5"/>
    </row>
    <row r="24" spans="1:20">
      <c r="A24" s="1"/>
      <c r="C24" s="13"/>
      <c r="D24" s="1"/>
      <c r="E24" s="70">
        <v>0</v>
      </c>
      <c r="F24" s="86">
        <f>SUM(52*E24/4.33)</f>
        <v>0</v>
      </c>
      <c r="G24" s="69">
        <v>0</v>
      </c>
      <c r="J24" s="175">
        <f>ROUND(G24*E24,0)</f>
        <v>0</v>
      </c>
      <c r="K24" s="145">
        <f>ROUND(J24*'RATES-Non Fed'!E37,0)</f>
        <v>0</v>
      </c>
      <c r="L24" s="50">
        <f>SUM(J24:K24)</f>
        <v>0</v>
      </c>
      <c r="M24" s="175">
        <f>ROUND(J24*1.02,0)</f>
        <v>0</v>
      </c>
      <c r="N24" s="145">
        <f>ROUND(M24*'RATES-Non Fed'!G37,0)</f>
        <v>0</v>
      </c>
      <c r="O24" s="50">
        <f>SUM(M24:N24)</f>
        <v>0</v>
      </c>
      <c r="P24" s="175">
        <f>ROUND(M24*1.02,0)</f>
        <v>0</v>
      </c>
      <c r="Q24" s="145">
        <f>ROUND(P24*'RATES-Non Fed'!I37,0)</f>
        <v>0</v>
      </c>
      <c r="R24" s="50">
        <f>SUM(P24:Q24)</f>
        <v>0</v>
      </c>
      <c r="S24" s="42">
        <f>SUM(L24+O24+R24)</f>
        <v>0</v>
      </c>
      <c r="T24" s="5"/>
    </row>
    <row r="25" spans="1:20">
      <c r="A25" s="1"/>
      <c r="C25" s="13"/>
      <c r="D25" s="1"/>
      <c r="E25" s="70">
        <v>0</v>
      </c>
      <c r="F25" s="86">
        <f>SUM(52*E25/4.33)</f>
        <v>0</v>
      </c>
      <c r="G25" s="69">
        <v>0</v>
      </c>
      <c r="J25" s="175">
        <f>ROUND(G25*E25,0)</f>
        <v>0</v>
      </c>
      <c r="K25" s="145">
        <f>ROUND(J25*'RATES-Non Fed'!E37,0)</f>
        <v>0</v>
      </c>
      <c r="L25" s="50">
        <f>SUM(J25:K25)</f>
        <v>0</v>
      </c>
      <c r="M25" s="175">
        <f>ROUND(J25*1.02,0)</f>
        <v>0</v>
      </c>
      <c r="N25" s="145">
        <f>ROUND(M25*'RATES-Non Fed'!G37,0)</f>
        <v>0</v>
      </c>
      <c r="O25" s="50">
        <f>SUM(M25:N25)</f>
        <v>0</v>
      </c>
      <c r="P25" s="175">
        <f>ROUND(M25*1.02,0)</f>
        <v>0</v>
      </c>
      <c r="Q25" s="145">
        <f>ROUND(P25*'RATES-Non Fed'!I37,0)</f>
        <v>0</v>
      </c>
      <c r="R25" s="50">
        <f>SUM(P25:Q25)</f>
        <v>0</v>
      </c>
      <c r="S25" s="42">
        <f>SUM(L25+O25+R25)</f>
        <v>0</v>
      </c>
      <c r="T25" s="5"/>
    </row>
    <row r="26" spans="1:20">
      <c r="A26" s="1"/>
      <c r="C26" s="13"/>
      <c r="D26" s="1" t="s">
        <v>122</v>
      </c>
      <c r="E26" s="70"/>
      <c r="F26" s="70"/>
      <c r="G26" s="69"/>
      <c r="J26" s="181">
        <f t="shared" ref="J26:S26" si="9">SUM(J23:J25)</f>
        <v>0</v>
      </c>
      <c r="K26" s="145">
        <f t="shared" si="9"/>
        <v>0</v>
      </c>
      <c r="L26" s="50">
        <f t="shared" si="9"/>
        <v>0</v>
      </c>
      <c r="M26" s="181">
        <f t="shared" si="9"/>
        <v>0</v>
      </c>
      <c r="N26" s="155">
        <f t="shared" si="9"/>
        <v>0</v>
      </c>
      <c r="O26" s="135">
        <f t="shared" si="9"/>
        <v>0</v>
      </c>
      <c r="P26" s="181">
        <f t="shared" si="9"/>
        <v>0</v>
      </c>
      <c r="Q26" s="155">
        <f t="shared" si="9"/>
        <v>0</v>
      </c>
      <c r="R26" s="135">
        <f t="shared" si="9"/>
        <v>0</v>
      </c>
      <c r="S26" s="42">
        <f t="shared" si="9"/>
        <v>0</v>
      </c>
      <c r="T26" s="5"/>
    </row>
    <row r="27" spans="1:20" ht="9.75" customHeight="1">
      <c r="A27" s="1"/>
      <c r="C27" s="13"/>
      <c r="D27" s="1"/>
      <c r="E27" s="70"/>
      <c r="F27" s="70"/>
      <c r="G27" s="69"/>
      <c r="J27" s="181"/>
      <c r="K27" s="145"/>
      <c r="L27" s="50"/>
      <c r="M27" s="181"/>
      <c r="N27" s="155"/>
      <c r="O27" s="135"/>
      <c r="P27" s="181"/>
      <c r="Q27" s="155"/>
      <c r="R27" s="135"/>
      <c r="S27" s="42"/>
      <c r="T27" s="5"/>
    </row>
    <row r="28" spans="1:20">
      <c r="A28" s="1"/>
      <c r="C28" s="13" t="s">
        <v>87</v>
      </c>
      <c r="D28" s="1"/>
      <c r="E28" s="68"/>
      <c r="F28" s="68"/>
      <c r="G28" s="59"/>
      <c r="J28" s="175">
        <v>0</v>
      </c>
      <c r="K28" s="145">
        <f>ROUND(J28*'RATES-Non Fed'!E40,0)</f>
        <v>0</v>
      </c>
      <c r="L28" s="50">
        <f>SUM(J28:K28)</f>
        <v>0</v>
      </c>
      <c r="M28" s="175">
        <f>ROUND((J28*1.02),0)</f>
        <v>0</v>
      </c>
      <c r="N28" s="145">
        <f>ROUND(M28*'RATES-Non Fed'!G40,0)</f>
        <v>0</v>
      </c>
      <c r="O28" s="50">
        <f>SUM(M28:N28)</f>
        <v>0</v>
      </c>
      <c r="P28" s="175">
        <f>ROUND((M28*1.02),0)</f>
        <v>0</v>
      </c>
      <c r="Q28" s="145">
        <f>ROUND(P28*'RATES-Non Fed'!I40,0)</f>
        <v>0</v>
      </c>
      <c r="R28" s="50">
        <f>SUM(P28:Q28)</f>
        <v>0</v>
      </c>
      <c r="S28" s="42">
        <f>SUM(L28+O28+R28)</f>
        <v>0</v>
      </c>
      <c r="T28" s="5"/>
    </row>
    <row r="29" spans="1:20">
      <c r="A29" s="1"/>
      <c r="C29" s="13" t="s">
        <v>19</v>
      </c>
      <c r="D29" s="1"/>
      <c r="E29" s="3"/>
      <c r="F29" s="3"/>
      <c r="J29" s="175">
        <v>0</v>
      </c>
      <c r="K29" s="145">
        <f>ROUND(J29*'RATES-Non Fed'!E39,0)</f>
        <v>0</v>
      </c>
      <c r="L29" s="50">
        <f>SUM(J29:K29)</f>
        <v>0</v>
      </c>
      <c r="M29" s="175">
        <f>ROUND((J29*1.02),0)</f>
        <v>0</v>
      </c>
      <c r="N29" s="145">
        <f>ROUND(M29*'RATES-Non Fed'!G39,0)</f>
        <v>0</v>
      </c>
      <c r="O29" s="50">
        <f>SUM(M29:N29)</f>
        <v>0</v>
      </c>
      <c r="P29" s="175">
        <f>ROUND((M29*1.02),0)</f>
        <v>0</v>
      </c>
      <c r="Q29" s="145">
        <f>ROUND(P29*'RATES-Non Fed'!I39,0)</f>
        <v>0</v>
      </c>
      <c r="R29" s="50">
        <f>SUM(P29:Q29)</f>
        <v>0</v>
      </c>
      <c r="S29" s="42">
        <f>SUM(L29+O29+R29)</f>
        <v>0</v>
      </c>
      <c r="T29" s="5"/>
    </row>
    <row r="30" spans="1:20">
      <c r="A30" s="1"/>
      <c r="C30" s="13" t="s">
        <v>20</v>
      </c>
      <c r="D30" s="1"/>
      <c r="E30" s="3"/>
      <c r="F30" s="3"/>
      <c r="J30" s="175">
        <v>0</v>
      </c>
      <c r="K30" s="145">
        <f>ROUND(J30*'RATES-Non Fed'!E39,0)</f>
        <v>0</v>
      </c>
      <c r="L30" s="50">
        <f>SUM(J30:K30)</f>
        <v>0</v>
      </c>
      <c r="M30" s="175">
        <f>ROUND((J30*1.02),0)</f>
        <v>0</v>
      </c>
      <c r="N30" s="145">
        <f>ROUND(M30*'RATES-Non Fed'!G39,0)</f>
        <v>0</v>
      </c>
      <c r="O30" s="50">
        <f>SUM(M30:N30)</f>
        <v>0</v>
      </c>
      <c r="P30" s="175">
        <f>ROUND((M30*1.02),0)</f>
        <v>0</v>
      </c>
      <c r="Q30" s="145">
        <f>ROUND(P30*'RATES-Non Fed'!I39,0)</f>
        <v>0</v>
      </c>
      <c r="R30" s="50">
        <f>SUM(P30:Q30)</f>
        <v>0</v>
      </c>
      <c r="S30" s="42">
        <f>SUM(L30+O30+R30)</f>
        <v>0</v>
      </c>
      <c r="T30" s="5"/>
    </row>
    <row r="31" spans="1:20" s="82" customFormat="1">
      <c r="A31" s="130"/>
      <c r="C31" s="129" t="s">
        <v>21</v>
      </c>
      <c r="D31" s="130"/>
      <c r="E31" s="136"/>
      <c r="F31" s="136"/>
      <c r="J31" s="175">
        <v>0</v>
      </c>
      <c r="K31" s="145">
        <f>ROUND(J31*'RATES-Non Fed'!E40,0)</f>
        <v>0</v>
      </c>
      <c r="L31" s="50">
        <f>SUM(J31:K31)</f>
        <v>0</v>
      </c>
      <c r="M31" s="175">
        <f>ROUND((J31*1.02),0)</f>
        <v>0</v>
      </c>
      <c r="N31" s="145">
        <f>ROUND(M31*'RATES-Non Fed'!G40,0)</f>
        <v>0</v>
      </c>
      <c r="O31" s="50">
        <f>SUM(M31:N31)</f>
        <v>0</v>
      </c>
      <c r="P31" s="175">
        <f>ROUND((M31*1.02),0)</f>
        <v>0</v>
      </c>
      <c r="Q31" s="145">
        <f>ROUND(P31*'RATES-Non Fed'!I40,0)</f>
        <v>0</v>
      </c>
      <c r="R31" s="50">
        <f>SUM(P31:Q31)</f>
        <v>0</v>
      </c>
      <c r="S31" s="42">
        <f>SUM(L31+O31+R31)</f>
        <v>0</v>
      </c>
      <c r="T31" s="137"/>
    </row>
    <row r="32" spans="1:20" s="82" customFormat="1">
      <c r="A32" s="130"/>
      <c r="C32" s="129" t="s">
        <v>88</v>
      </c>
      <c r="D32" s="130"/>
      <c r="E32" s="138"/>
      <c r="F32" s="138"/>
      <c r="G32" s="59"/>
      <c r="J32" s="175">
        <v>0</v>
      </c>
      <c r="K32" s="145">
        <f>ROUND(J32*'RATES-Non Fed'!E38,0)</f>
        <v>0</v>
      </c>
      <c r="L32" s="50">
        <f>SUM(J32:K32)</f>
        <v>0</v>
      </c>
      <c r="M32" s="175">
        <f>ROUND((J32*1.02),0)</f>
        <v>0</v>
      </c>
      <c r="N32" s="155">
        <f>ROUND(M32*'RATES-Non Fed'!G38,0)</f>
        <v>0</v>
      </c>
      <c r="O32" s="50">
        <f>SUM(M32:N32)</f>
        <v>0</v>
      </c>
      <c r="P32" s="175">
        <f>ROUND((M32*1.02),0)</f>
        <v>0</v>
      </c>
      <c r="Q32" s="155">
        <f>ROUND(P32*'RATES-Non Fed'!I38,0)</f>
        <v>0</v>
      </c>
      <c r="R32" s="50">
        <f>SUM(P32:Q32)</f>
        <v>0</v>
      </c>
      <c r="S32" s="42">
        <f>SUM(L32+O32+R32)</f>
        <v>0</v>
      </c>
      <c r="T32" s="137"/>
    </row>
    <row r="33" spans="1:20">
      <c r="A33" s="1"/>
      <c r="B33" s="1"/>
      <c r="C33" s="1"/>
      <c r="D33" s="176" t="s">
        <v>174</v>
      </c>
      <c r="E33" s="26"/>
      <c r="F33" s="26"/>
      <c r="G33" s="1"/>
      <c r="H33" s="1"/>
      <c r="I33" s="1"/>
      <c r="J33" s="182">
        <f>SUM(J19+J26+J28+J29+J30+J31+J32)</f>
        <v>0</v>
      </c>
      <c r="K33" s="145">
        <f>SUM(K19+K26+K28+K29+K30+K31+K32)</f>
        <v>0</v>
      </c>
      <c r="L33" s="50"/>
      <c r="M33" s="182">
        <f>SUM(M19+M26+M28+M29+M30+M31+M32)</f>
        <v>0</v>
      </c>
      <c r="N33" s="145">
        <f>SUM(N19+N26+N28+N29+N30+N31+N32)</f>
        <v>0</v>
      </c>
      <c r="O33" s="50"/>
      <c r="P33" s="182">
        <f>SUM(P19+P26+P28+P29+P30+P31+P32)</f>
        <v>0</v>
      </c>
      <c r="Q33" s="145">
        <f>SUM(Q19+Q26+Q28+Q29+Q30+Q31+Q32)</f>
        <v>0</v>
      </c>
      <c r="R33" s="50"/>
      <c r="S33" s="42"/>
      <c r="T33" s="5"/>
    </row>
    <row r="34" spans="1:20" ht="7.5" customHeight="1">
      <c r="A34" s="1"/>
      <c r="B34" s="1"/>
      <c r="C34" s="1"/>
      <c r="D34" s="26"/>
      <c r="E34" s="26"/>
      <c r="F34" s="26"/>
      <c r="G34" s="26"/>
      <c r="H34" s="26"/>
      <c r="I34" s="26"/>
      <c r="J34" s="52"/>
      <c r="K34" s="144"/>
      <c r="L34" s="164"/>
      <c r="M34" s="64"/>
      <c r="P34" s="64"/>
      <c r="Q34" s="144"/>
      <c r="R34" s="46"/>
      <c r="S34" s="64" t="s">
        <v>1</v>
      </c>
      <c r="T34" s="6"/>
    </row>
    <row r="35" spans="1:20" s="31" customFormat="1">
      <c r="A35" s="40" t="s">
        <v>24</v>
      </c>
      <c r="B35" s="21"/>
      <c r="D35" s="28"/>
      <c r="E35" s="28"/>
      <c r="F35" s="28"/>
      <c r="G35" s="28"/>
      <c r="H35" s="28"/>
      <c r="I35" s="28"/>
      <c r="J35" s="47">
        <f>SUM(J33+K33)</f>
        <v>0</v>
      </c>
      <c r="K35" s="146"/>
      <c r="L35" s="166"/>
      <c r="M35" s="47">
        <f>SUM(M33+N33)</f>
        <v>0</v>
      </c>
      <c r="N35" s="146"/>
      <c r="O35" s="131"/>
      <c r="P35" s="47">
        <f>SUM(P33+Q33)</f>
        <v>0</v>
      </c>
      <c r="Q35" s="146"/>
      <c r="R35" s="131"/>
      <c r="S35" s="47">
        <f>SUM(J35+M35+P35)</f>
        <v>0</v>
      </c>
      <c r="T35" s="29"/>
    </row>
    <row r="36" spans="1:20" ht="8.25" customHeight="1">
      <c r="A36" s="1"/>
      <c r="B36" s="1"/>
      <c r="C36" s="28"/>
      <c r="D36" s="26"/>
      <c r="E36" s="26"/>
      <c r="F36" s="26"/>
      <c r="G36" s="26"/>
      <c r="H36" s="26"/>
      <c r="I36" s="26"/>
      <c r="J36" s="52"/>
      <c r="K36" s="144"/>
      <c r="L36" s="164"/>
      <c r="M36" s="46"/>
      <c r="N36" s="144"/>
      <c r="O36" s="46"/>
      <c r="P36" s="46"/>
      <c r="Q36" s="144"/>
      <c r="R36" s="46"/>
      <c r="S36" s="46" t="s">
        <v>1</v>
      </c>
      <c r="T36" s="6"/>
    </row>
    <row r="37" spans="1:20">
      <c r="A37" s="22" t="s">
        <v>25</v>
      </c>
      <c r="B37" s="22" t="s">
        <v>26</v>
      </c>
      <c r="C37" s="21"/>
      <c r="D37" s="26"/>
      <c r="E37" s="26"/>
      <c r="F37" s="26"/>
      <c r="G37" s="26"/>
      <c r="H37" s="26"/>
      <c r="I37" s="26"/>
      <c r="J37" s="52"/>
      <c r="K37" s="144"/>
      <c r="L37" s="164"/>
      <c r="M37" s="50"/>
      <c r="N37" s="144"/>
      <c r="O37" s="46"/>
      <c r="P37" s="50"/>
      <c r="Q37" s="144"/>
      <c r="R37" s="46"/>
      <c r="S37" s="50" t="s">
        <v>1</v>
      </c>
      <c r="T37" s="6"/>
    </row>
    <row r="38" spans="1:20">
      <c r="A38" s="21"/>
      <c r="B38" s="21"/>
      <c r="C38" s="10" t="s">
        <v>27</v>
      </c>
      <c r="D38" s="30"/>
      <c r="E38" s="30"/>
      <c r="F38" s="30"/>
      <c r="G38" s="30"/>
      <c r="H38" s="30"/>
      <c r="I38" s="30"/>
      <c r="J38" s="42">
        <v>0</v>
      </c>
      <c r="K38" s="144"/>
      <c r="L38" s="164"/>
      <c r="M38" s="42">
        <v>0</v>
      </c>
      <c r="N38" s="145"/>
      <c r="O38" s="50"/>
      <c r="P38" s="42">
        <v>0</v>
      </c>
      <c r="Q38" s="145"/>
      <c r="R38" s="50"/>
      <c r="S38" s="42">
        <f>SUM(J38:R38)</f>
        <v>0</v>
      </c>
      <c r="T38" s="6"/>
    </row>
    <row r="39" spans="1:20">
      <c r="A39" s="21"/>
      <c r="B39" s="21"/>
      <c r="C39" s="10" t="s">
        <v>27</v>
      </c>
      <c r="D39" s="30"/>
      <c r="E39" s="30"/>
      <c r="F39" s="30"/>
      <c r="G39" s="30"/>
      <c r="H39" s="30"/>
      <c r="I39" s="30"/>
      <c r="J39" s="42">
        <v>0</v>
      </c>
      <c r="K39" s="144"/>
      <c r="L39" s="164"/>
      <c r="M39" s="42">
        <v>0</v>
      </c>
      <c r="N39" s="145"/>
      <c r="O39" s="50"/>
      <c r="P39" s="42">
        <v>0</v>
      </c>
      <c r="Q39" s="145"/>
      <c r="R39" s="50"/>
      <c r="S39" s="42">
        <f>SUM(J39:R39)</f>
        <v>0</v>
      </c>
      <c r="T39" s="6"/>
    </row>
    <row r="40" spans="1:20">
      <c r="A40" s="21"/>
      <c r="B40" s="21"/>
      <c r="C40" s="27" t="s">
        <v>28</v>
      </c>
      <c r="D40" s="28"/>
      <c r="E40" s="28"/>
      <c r="F40" s="28"/>
      <c r="G40" s="28"/>
      <c r="H40" s="28"/>
      <c r="I40" s="28"/>
      <c r="J40" s="53">
        <f>SUM(J38:J39)</f>
        <v>0</v>
      </c>
      <c r="K40" s="147"/>
      <c r="L40" s="167"/>
      <c r="M40" s="53">
        <f>SUM(M38:M39)</f>
        <v>0</v>
      </c>
      <c r="N40" s="147"/>
      <c r="O40" s="48"/>
      <c r="P40" s="53">
        <f>SUM(P38:P39)</f>
        <v>0</v>
      </c>
      <c r="Q40" s="147"/>
      <c r="R40" s="48"/>
      <c r="S40" s="53">
        <f>SUM(J40:R40)</f>
        <v>0</v>
      </c>
      <c r="T40" s="29"/>
    </row>
    <row r="41" spans="1:20" ht="9" customHeight="1">
      <c r="A41" s="1"/>
      <c r="B41" s="1"/>
      <c r="C41" s="28"/>
      <c r="D41" s="26"/>
      <c r="E41" s="26"/>
      <c r="F41" s="26"/>
      <c r="G41" s="26"/>
      <c r="H41" s="26"/>
      <c r="I41" s="26"/>
      <c r="J41" s="52"/>
      <c r="K41" s="144"/>
      <c r="L41" s="164"/>
      <c r="M41" s="46"/>
      <c r="N41" s="144"/>
      <c r="O41" s="46"/>
      <c r="P41" s="46"/>
      <c r="Q41" s="144"/>
      <c r="R41" s="46"/>
      <c r="S41" s="46"/>
      <c r="T41" s="6"/>
    </row>
    <row r="42" spans="1:20">
      <c r="A42" s="22" t="s">
        <v>29</v>
      </c>
      <c r="B42" s="22" t="s">
        <v>30</v>
      </c>
      <c r="C42" s="1"/>
      <c r="D42" s="21"/>
      <c r="E42" s="21"/>
      <c r="F42" s="21"/>
      <c r="G42" s="1"/>
      <c r="H42" s="1"/>
      <c r="I42" s="1"/>
      <c r="J42" s="54" t="s">
        <v>1</v>
      </c>
      <c r="K42" s="145"/>
      <c r="L42" s="165"/>
      <c r="M42" s="45" t="s">
        <v>1</v>
      </c>
      <c r="N42" s="145"/>
      <c r="O42" s="50"/>
      <c r="P42" s="45" t="s">
        <v>1</v>
      </c>
      <c r="Q42" s="145"/>
      <c r="R42" s="50"/>
      <c r="S42" s="45"/>
      <c r="T42" s="5"/>
    </row>
    <row r="43" spans="1:20">
      <c r="A43" s="21"/>
      <c r="B43" s="21"/>
      <c r="C43" s="13" t="s">
        <v>31</v>
      </c>
      <c r="D43" s="10" t="s">
        <v>27</v>
      </c>
      <c r="E43" s="31"/>
      <c r="F43" s="31"/>
      <c r="J43" s="42">
        <v>0</v>
      </c>
      <c r="K43" s="145"/>
      <c r="L43" s="165"/>
      <c r="M43" s="42">
        <f>ROUND((J43*1.02),0)</f>
        <v>0</v>
      </c>
      <c r="N43" s="155"/>
      <c r="O43" s="135"/>
      <c r="P43" s="42">
        <f>ROUND((M43*1.02),0)</f>
        <v>0</v>
      </c>
      <c r="Q43" s="155"/>
      <c r="R43" s="135"/>
      <c r="S43" s="42">
        <f>SUM(J43:R43)</f>
        <v>0</v>
      </c>
      <c r="T43" s="5"/>
    </row>
    <row r="44" spans="1:20">
      <c r="A44" s="21"/>
      <c r="B44" s="21"/>
      <c r="C44" s="13" t="s">
        <v>32</v>
      </c>
      <c r="D44" s="10" t="s">
        <v>27</v>
      </c>
      <c r="E44" s="31"/>
      <c r="F44" s="31"/>
      <c r="J44" s="42">
        <v>0</v>
      </c>
      <c r="K44" s="145"/>
      <c r="L44" s="165"/>
      <c r="M44" s="42">
        <f>ROUND((J44*1.02),0)</f>
        <v>0</v>
      </c>
      <c r="N44" s="155"/>
      <c r="O44" s="135"/>
      <c r="P44" s="42">
        <f>ROUND((M44*1.02),0)</f>
        <v>0</v>
      </c>
      <c r="Q44" s="155"/>
      <c r="R44" s="135"/>
      <c r="S44" s="42">
        <f>SUM(J44:R44)</f>
        <v>0</v>
      </c>
      <c r="T44" s="5"/>
    </row>
    <row r="45" spans="1:20" s="31" customFormat="1">
      <c r="A45" s="21"/>
      <c r="B45" s="21"/>
      <c r="C45" s="27" t="s">
        <v>33</v>
      </c>
      <c r="D45" s="28"/>
      <c r="E45" s="28"/>
      <c r="F45" s="28"/>
      <c r="G45" s="28"/>
      <c r="H45" s="28"/>
      <c r="I45" s="28"/>
      <c r="J45" s="53">
        <f>SUM(J43:J44)</f>
        <v>0</v>
      </c>
      <c r="K45" s="147"/>
      <c r="L45" s="167"/>
      <c r="M45" s="55">
        <f>SUM(M43:M44)</f>
        <v>0</v>
      </c>
      <c r="N45" s="147"/>
      <c r="O45" s="48"/>
      <c r="P45" s="55">
        <f>SUM(P43:P44)</f>
        <v>0</v>
      </c>
      <c r="Q45" s="147"/>
      <c r="R45" s="48"/>
      <c r="S45" s="55">
        <f>SUM(J45:R45)</f>
        <v>0</v>
      </c>
      <c r="T45" s="29"/>
    </row>
    <row r="46" spans="1:20" ht="10.5" customHeight="1">
      <c r="A46" s="1"/>
      <c r="B46" s="1"/>
      <c r="C46" s="28"/>
      <c r="D46" s="26"/>
      <c r="E46" s="26"/>
      <c r="F46" s="26"/>
      <c r="G46" s="26"/>
      <c r="H46" s="26"/>
      <c r="I46" s="26"/>
      <c r="J46" s="52"/>
      <c r="K46" s="144"/>
      <c r="L46" s="164"/>
      <c r="M46" s="42"/>
      <c r="N46" s="144"/>
      <c r="O46" s="46"/>
      <c r="P46" s="42"/>
      <c r="Q46" s="144"/>
      <c r="R46" s="46"/>
      <c r="S46" s="42"/>
      <c r="T46" s="6"/>
    </row>
    <row r="47" spans="1:20">
      <c r="A47" s="22" t="s">
        <v>34</v>
      </c>
      <c r="B47" s="22" t="s">
        <v>35</v>
      </c>
      <c r="C47" s="21"/>
      <c r="D47" s="21"/>
      <c r="E47" s="21"/>
      <c r="F47" s="21"/>
      <c r="G47" s="1"/>
      <c r="H47" s="1"/>
      <c r="I47" s="1"/>
      <c r="J47" s="54" t="s">
        <v>1</v>
      </c>
      <c r="K47" s="145"/>
      <c r="L47" s="165"/>
      <c r="M47" s="42" t="s">
        <v>1</v>
      </c>
      <c r="N47" s="145"/>
      <c r="O47" s="50"/>
      <c r="P47" s="42" t="s">
        <v>1</v>
      </c>
      <c r="Q47" s="145"/>
      <c r="R47" s="50"/>
      <c r="S47" s="42"/>
      <c r="T47" s="5"/>
    </row>
    <row r="48" spans="1:20">
      <c r="A48" s="21"/>
      <c r="B48" s="21"/>
      <c r="C48" s="13" t="s">
        <v>36</v>
      </c>
      <c r="D48" s="3"/>
      <c r="E48" s="31"/>
      <c r="F48" s="31"/>
      <c r="J48" s="42">
        <v>0</v>
      </c>
      <c r="K48" s="145"/>
      <c r="L48" s="165"/>
      <c r="M48" s="42">
        <f>ROUND((J48*1.02),0)</f>
        <v>0</v>
      </c>
      <c r="N48" s="155"/>
      <c r="O48" s="135"/>
      <c r="P48" s="42">
        <f>ROUND((M48*1.02),0)</f>
        <v>0</v>
      </c>
      <c r="Q48" s="155"/>
      <c r="R48" s="135"/>
      <c r="S48" s="42">
        <f t="shared" ref="S48:S59" si="10">SUM(J48:R48)</f>
        <v>0</v>
      </c>
      <c r="T48" s="5"/>
    </row>
    <row r="49" spans="1:22">
      <c r="A49" s="21"/>
      <c r="B49" s="21"/>
      <c r="C49" s="13" t="s">
        <v>37</v>
      </c>
      <c r="D49" s="3"/>
      <c r="E49" s="31"/>
      <c r="F49" s="31"/>
      <c r="J49" s="42">
        <v>0</v>
      </c>
      <c r="K49" s="145"/>
      <c r="L49" s="165"/>
      <c r="M49" s="42">
        <f t="shared" ref="M49:M58" si="11">ROUND((J49*1.02),0)</f>
        <v>0</v>
      </c>
      <c r="N49" s="155"/>
      <c r="O49" s="135"/>
      <c r="P49" s="42">
        <f t="shared" ref="P49:P58" si="12">ROUND((M49*1.02),0)</f>
        <v>0</v>
      </c>
      <c r="Q49" s="155"/>
      <c r="R49" s="135"/>
      <c r="S49" s="42">
        <f t="shared" si="10"/>
        <v>0</v>
      </c>
      <c r="T49" s="5"/>
    </row>
    <row r="50" spans="1:22">
      <c r="A50" s="21"/>
      <c r="B50" s="21"/>
      <c r="C50" s="13" t="s">
        <v>38</v>
      </c>
      <c r="D50" s="3"/>
      <c r="E50" s="31"/>
      <c r="F50" s="31"/>
      <c r="J50" s="42">
        <v>0</v>
      </c>
      <c r="K50" s="145"/>
      <c r="L50" s="165"/>
      <c r="M50" s="42">
        <f t="shared" si="11"/>
        <v>0</v>
      </c>
      <c r="N50" s="155"/>
      <c r="O50" s="135"/>
      <c r="P50" s="42">
        <f t="shared" si="12"/>
        <v>0</v>
      </c>
      <c r="Q50" s="156"/>
      <c r="R50" s="42"/>
      <c r="S50" s="42">
        <f t="shared" si="10"/>
        <v>0</v>
      </c>
      <c r="T50" s="5"/>
    </row>
    <row r="51" spans="1:22">
      <c r="A51" s="21"/>
      <c r="B51" s="21"/>
      <c r="C51" s="13" t="s">
        <v>39</v>
      </c>
      <c r="D51" s="3"/>
      <c r="E51" s="31"/>
      <c r="F51" s="31"/>
      <c r="J51" s="42">
        <v>0</v>
      </c>
      <c r="K51" s="145"/>
      <c r="L51" s="165"/>
      <c r="M51" s="42">
        <f t="shared" si="11"/>
        <v>0</v>
      </c>
      <c r="N51" s="155"/>
      <c r="O51" s="135"/>
      <c r="P51" s="42">
        <f t="shared" si="12"/>
        <v>0</v>
      </c>
      <c r="Q51" s="155"/>
      <c r="R51" s="135"/>
      <c r="S51" s="42">
        <f t="shared" si="10"/>
        <v>0</v>
      </c>
      <c r="T51" s="5"/>
    </row>
    <row r="52" spans="1:22">
      <c r="A52" s="21"/>
      <c r="B52" s="21"/>
      <c r="C52" s="193" t="s">
        <v>208</v>
      </c>
      <c r="D52" s="3"/>
      <c r="E52" s="31"/>
      <c r="F52" s="31"/>
      <c r="J52" s="42">
        <v>0</v>
      </c>
      <c r="K52" s="145"/>
      <c r="L52" s="165"/>
      <c r="M52" s="42">
        <f t="shared" si="11"/>
        <v>0</v>
      </c>
      <c r="N52" s="155"/>
      <c r="O52" s="135"/>
      <c r="P52" s="42">
        <f t="shared" si="12"/>
        <v>0</v>
      </c>
      <c r="Q52" s="155"/>
      <c r="R52" s="135"/>
      <c r="S52" s="42">
        <f t="shared" si="10"/>
        <v>0</v>
      </c>
      <c r="T52" s="5"/>
    </row>
    <row r="53" spans="1:22">
      <c r="A53" s="21"/>
      <c r="B53" s="21"/>
      <c r="C53" s="13" t="s">
        <v>90</v>
      </c>
      <c r="D53" s="3"/>
      <c r="E53" s="31"/>
      <c r="F53" s="31"/>
      <c r="J53" s="42">
        <v>0</v>
      </c>
      <c r="K53" s="145"/>
      <c r="L53" s="165"/>
      <c r="M53" s="42">
        <f t="shared" si="11"/>
        <v>0</v>
      </c>
      <c r="N53" s="156"/>
      <c r="O53" s="42"/>
      <c r="P53" s="42">
        <f t="shared" si="12"/>
        <v>0</v>
      </c>
      <c r="Q53" s="156"/>
      <c r="R53" s="42"/>
      <c r="S53" s="42">
        <f t="shared" si="10"/>
        <v>0</v>
      </c>
      <c r="T53" s="5"/>
    </row>
    <row r="54" spans="1:22">
      <c r="A54" s="21"/>
      <c r="B54" s="21"/>
      <c r="C54" s="13" t="s">
        <v>40</v>
      </c>
      <c r="D54" s="21"/>
      <c r="E54" s="21"/>
      <c r="F54" s="21"/>
      <c r="G54" s="1"/>
      <c r="H54" s="1"/>
      <c r="I54" s="1"/>
      <c r="J54" s="42">
        <v>0</v>
      </c>
      <c r="K54" s="145"/>
      <c r="L54" s="165"/>
      <c r="M54" s="42">
        <f t="shared" si="11"/>
        <v>0</v>
      </c>
      <c r="N54" s="156"/>
      <c r="O54" s="42"/>
      <c r="P54" s="42">
        <f t="shared" si="12"/>
        <v>0</v>
      </c>
      <c r="Q54" s="156"/>
      <c r="R54" s="42"/>
      <c r="S54" s="42">
        <f t="shared" si="10"/>
        <v>0</v>
      </c>
      <c r="T54" s="5"/>
    </row>
    <row r="55" spans="1:22">
      <c r="A55" s="21"/>
      <c r="B55" s="21"/>
      <c r="C55" s="22" t="s">
        <v>41</v>
      </c>
      <c r="D55" s="10"/>
      <c r="E55" s="31"/>
      <c r="F55" s="31"/>
      <c r="J55" s="42">
        <v>0</v>
      </c>
      <c r="K55" s="145"/>
      <c r="L55" s="165"/>
      <c r="M55" s="42">
        <f t="shared" si="11"/>
        <v>0</v>
      </c>
      <c r="N55" s="155"/>
      <c r="O55" s="135"/>
      <c r="P55" s="42">
        <f t="shared" si="12"/>
        <v>0</v>
      </c>
      <c r="Q55" s="155"/>
      <c r="R55" s="135"/>
      <c r="S55" s="42">
        <f t="shared" si="10"/>
        <v>0</v>
      </c>
      <c r="T55" s="5"/>
      <c r="U55" s="76"/>
    </row>
    <row r="56" spans="1:22">
      <c r="A56" s="21"/>
      <c r="B56" s="21"/>
      <c r="C56" s="63" t="s">
        <v>42</v>
      </c>
      <c r="D56" s="10"/>
      <c r="E56" s="31"/>
      <c r="F56" s="31"/>
      <c r="J56" s="42">
        <v>0</v>
      </c>
      <c r="K56" s="145"/>
      <c r="L56" s="165"/>
      <c r="M56" s="42">
        <f t="shared" si="11"/>
        <v>0</v>
      </c>
      <c r="N56" s="155"/>
      <c r="O56" s="135"/>
      <c r="P56" s="42">
        <f t="shared" si="12"/>
        <v>0</v>
      </c>
      <c r="Q56" s="155"/>
      <c r="R56" s="135"/>
      <c r="S56" s="42">
        <f t="shared" si="10"/>
        <v>0</v>
      </c>
      <c r="T56" s="5"/>
      <c r="U56" s="76"/>
    </row>
    <row r="57" spans="1:22">
      <c r="A57" s="21"/>
      <c r="B57" s="21"/>
      <c r="C57" s="63" t="s">
        <v>92</v>
      </c>
      <c r="D57" s="10"/>
      <c r="E57" s="31"/>
      <c r="F57" s="31"/>
      <c r="J57" s="42">
        <v>0</v>
      </c>
      <c r="K57" s="145"/>
      <c r="L57" s="165"/>
      <c r="M57" s="42">
        <f t="shared" si="11"/>
        <v>0</v>
      </c>
      <c r="N57" s="155"/>
      <c r="O57" s="135"/>
      <c r="P57" s="42">
        <f t="shared" si="12"/>
        <v>0</v>
      </c>
      <c r="Q57" s="155"/>
      <c r="R57" s="135"/>
      <c r="S57" s="42">
        <f t="shared" si="10"/>
        <v>0</v>
      </c>
      <c r="T57" s="5"/>
      <c r="U57" s="76"/>
    </row>
    <row r="58" spans="1:22">
      <c r="A58" s="21"/>
      <c r="B58" s="21"/>
      <c r="C58" s="63" t="s">
        <v>93</v>
      </c>
      <c r="D58" s="10"/>
      <c r="E58" s="31"/>
      <c r="F58" s="31"/>
      <c r="J58" s="42">
        <v>0</v>
      </c>
      <c r="K58" s="145"/>
      <c r="L58" s="165"/>
      <c r="M58" s="42">
        <f t="shared" si="11"/>
        <v>0</v>
      </c>
      <c r="N58" s="155"/>
      <c r="O58" s="135"/>
      <c r="P58" s="42">
        <f t="shared" si="12"/>
        <v>0</v>
      </c>
      <c r="Q58" s="155"/>
      <c r="R58" s="135"/>
      <c r="S58" s="42">
        <f t="shared" si="10"/>
        <v>0</v>
      </c>
      <c r="T58" s="5"/>
      <c r="U58" s="76"/>
    </row>
    <row r="59" spans="1:22">
      <c r="A59" s="40" t="s">
        <v>43</v>
      </c>
      <c r="D59" s="28"/>
      <c r="E59" s="28"/>
      <c r="F59" s="28"/>
      <c r="G59" s="28"/>
      <c r="H59" s="28"/>
      <c r="I59" s="28"/>
      <c r="J59" s="51">
        <f>SUM(J48:J58)</f>
        <v>0</v>
      </c>
      <c r="K59" s="148"/>
      <c r="L59" s="168"/>
      <c r="M59" s="43">
        <f>SUM(M48:M58)</f>
        <v>0</v>
      </c>
      <c r="N59" s="148"/>
      <c r="O59" s="44"/>
      <c r="P59" s="43">
        <f>SUM(P48:P58)</f>
        <v>0</v>
      </c>
      <c r="Q59" s="148"/>
      <c r="R59" s="44"/>
      <c r="S59" s="43">
        <f t="shared" si="10"/>
        <v>0</v>
      </c>
      <c r="T59" s="34"/>
      <c r="U59" s="76"/>
    </row>
    <row r="60" spans="1:22" ht="7.5" customHeight="1">
      <c r="A60" s="21"/>
      <c r="B60" s="21"/>
      <c r="C60" s="26"/>
      <c r="D60" s="28"/>
      <c r="E60" s="28"/>
      <c r="F60" s="28"/>
      <c r="G60" s="26"/>
      <c r="H60" s="26"/>
      <c r="I60" s="26"/>
      <c r="J60" s="52"/>
      <c r="K60" s="144"/>
      <c r="L60" s="164"/>
      <c r="M60" s="46"/>
      <c r="N60" s="144"/>
      <c r="O60" s="46"/>
      <c r="P60" s="46"/>
      <c r="Q60" s="144"/>
      <c r="R60" s="46"/>
      <c r="S60" s="46" t="s">
        <v>1</v>
      </c>
      <c r="T60" s="6"/>
    </row>
    <row r="61" spans="1:22" ht="16.5">
      <c r="A61" s="28"/>
      <c r="B61" s="28"/>
      <c r="C61" s="28"/>
      <c r="D61" s="21"/>
      <c r="E61" s="32" t="s">
        <v>44</v>
      </c>
      <c r="F61" s="32"/>
      <c r="G61" s="39"/>
      <c r="H61" s="39"/>
      <c r="I61" s="39"/>
      <c r="J61" s="65">
        <f>ROUND(+J59+J45+J40+J35,0)</f>
        <v>0</v>
      </c>
      <c r="K61" s="149"/>
      <c r="L61" s="169"/>
      <c r="M61" s="65">
        <f>ROUND(+M59+M45+M40+M35,0)</f>
        <v>0</v>
      </c>
      <c r="N61" s="149"/>
      <c r="O61" s="65"/>
      <c r="P61" s="65">
        <f>ROUND(+P59+P45+P40+P35,0)</f>
        <v>0</v>
      </c>
      <c r="Q61" s="149"/>
      <c r="R61" s="65"/>
      <c r="S61" s="65">
        <f>SUM(J61:R61)</f>
        <v>0</v>
      </c>
      <c r="T61" s="34"/>
    </row>
    <row r="62" spans="1:22" ht="7.5" customHeight="1">
      <c r="A62" s="28"/>
      <c r="B62" s="28"/>
      <c r="C62" s="28"/>
      <c r="D62" s="21"/>
      <c r="E62" s="32"/>
      <c r="F62" s="32"/>
      <c r="G62" s="39"/>
      <c r="H62" s="39"/>
      <c r="I62" s="39"/>
      <c r="J62" s="66"/>
      <c r="K62" s="149"/>
      <c r="L62" s="169"/>
      <c r="M62" s="65"/>
      <c r="N62" s="157"/>
      <c r="O62" s="185"/>
      <c r="P62" s="65"/>
      <c r="Q62" s="157"/>
      <c r="R62" s="185"/>
      <c r="S62" s="65"/>
    </row>
    <row r="63" spans="1:22">
      <c r="A63" s="28"/>
      <c r="B63" s="28"/>
      <c r="C63" s="28"/>
      <c r="D63" s="21"/>
      <c r="G63" s="39"/>
      <c r="H63" s="84" t="s">
        <v>118</v>
      </c>
      <c r="I63" s="39"/>
      <c r="J63" s="74">
        <f>SUM(J61)</f>
        <v>0</v>
      </c>
      <c r="K63" s="150"/>
      <c r="L63" s="170"/>
      <c r="M63" s="74">
        <f>SUM(M61)</f>
        <v>0</v>
      </c>
      <c r="N63" s="150"/>
      <c r="O63" s="186"/>
      <c r="P63" s="74">
        <f>SUM(P61)</f>
        <v>0</v>
      </c>
      <c r="Q63" s="150"/>
      <c r="R63" s="186"/>
      <c r="S63" s="74">
        <f>SUM(J63:R63)</f>
        <v>0</v>
      </c>
      <c r="U63" s="76"/>
    </row>
    <row r="64" spans="1:22">
      <c r="A64" s="33" t="s">
        <v>117</v>
      </c>
      <c r="B64" s="1"/>
      <c r="C64" s="1"/>
      <c r="J64" s="42"/>
      <c r="K64" s="151"/>
      <c r="L64" s="171"/>
      <c r="M64" s="50"/>
      <c r="N64" s="151"/>
      <c r="O64" s="56"/>
      <c r="P64" s="50"/>
      <c r="Q64" s="151"/>
      <c r="R64" s="56"/>
      <c r="S64" s="50"/>
      <c r="T64" s="5"/>
      <c r="V64" s="75"/>
    </row>
    <row r="65" spans="1:20">
      <c r="A65" s="13" t="s">
        <v>183</v>
      </c>
      <c r="B65" s="1"/>
      <c r="D65" s="7">
        <f>IF(AND(($E$72)="R",($E$74)="C"),('RATES-Non Fed'!E43),IF(AND(($E$72)="R",($E$74)="O"),('RATES-Non Fed'!E48),IF(AND(($E$72)="I",($E$74)="C"),('RATES-Non Fed'!E44),IF(AND(($E$72)="I",($E$74)="O"),('RATES-Non Fed'!E49),IF(AND(($E$72)="P",($E$74)="C"),('RATES-Non Fed'!E45),IF(AND(($E$72)="P",($E$74)="O"),('RATES-Non Fed'!E50),($E$73)))))))</f>
        <v>0.58250000000000002</v>
      </c>
      <c r="E65" s="7">
        <f>IF(AND(($E$72)="R",($E$74)="C"),('RATES-Non Fed'!G43),IF(AND(($E$72)="R",($E$74)="O"),('RATES-Non Fed'!G48),IF(AND(($E$72)="I",($E$74)="C"),('RATES-Non Fed'!G44),IF(AND(($E$72)="I",($E$74)="O"),('RATES-Non Fed'!G49),IF(AND(($E$72)="P",($E$74)="C"),('RATES-Non Fed'!G45),IF(AND(($E$72)="P",($E$74)="O"),('RATES-Non Fed'!G50),($E$73)))))))</f>
        <v>0.59583333333333333</v>
      </c>
      <c r="F65" s="7">
        <f>IF(AND(($E$72)="R",($E$74)="C"),('RATES-Non Fed'!I43),IF(AND(($E$72)="R",($E$74)="O"),('RATES-Non Fed'!I48),IF(AND(($E$72)="I",($E$74)="C"),('RATES-Non Fed'!I44),IF(AND(($E$72)="I",($E$74)="O"),('RATES-Non Fed'!I49),IF(AND(($E$72)="P",($E$74)="C"),('RATES-Non Fed'!I45),IF(AND(($E$72)="P",($E$74)="O"),('RATES-Non Fed'!I50),($E$73)))))))</f>
        <v>0.60083333333333333</v>
      </c>
      <c r="G65" s="7"/>
      <c r="H65" s="7"/>
      <c r="J65" s="50">
        <f>SUM(J63*D65)</f>
        <v>0</v>
      </c>
      <c r="K65" s="145"/>
      <c r="L65" s="165"/>
      <c r="M65" s="50">
        <f>SUM(M63*E65)</f>
        <v>0</v>
      </c>
      <c r="N65" s="145"/>
      <c r="O65" s="50"/>
      <c r="P65" s="50">
        <f>SUM(P63*F65)</f>
        <v>0</v>
      </c>
      <c r="Q65" s="145"/>
      <c r="R65" s="50"/>
      <c r="S65" s="50">
        <f>SUM(J65:R65)</f>
        <v>0</v>
      </c>
      <c r="T65" s="5"/>
    </row>
    <row r="66" spans="1:20">
      <c r="A66" s="40" t="s">
        <v>119</v>
      </c>
      <c r="B66" s="1"/>
      <c r="C66" s="24"/>
      <c r="D66" s="35"/>
      <c r="E66" s="7"/>
      <c r="F66" s="7"/>
      <c r="G66" s="7"/>
      <c r="H66" s="7"/>
      <c r="I66" s="7"/>
      <c r="J66" s="53">
        <f>SUM(J65:J65)</f>
        <v>0</v>
      </c>
      <c r="K66" s="148"/>
      <c r="L66" s="168"/>
      <c r="M66" s="53">
        <f>SUM(M65:M65)</f>
        <v>0</v>
      </c>
      <c r="N66" s="148"/>
      <c r="O66" s="44"/>
      <c r="P66" s="53">
        <f>SUM(P65:P65)</f>
        <v>0</v>
      </c>
      <c r="Q66" s="148"/>
      <c r="R66" s="44"/>
      <c r="S66" s="53">
        <f>SUM(J66:R66)</f>
        <v>0</v>
      </c>
      <c r="T66" s="1"/>
    </row>
    <row r="67" spans="1:20">
      <c r="A67" s="40"/>
      <c r="B67" s="1"/>
      <c r="C67" s="24"/>
      <c r="D67" s="35"/>
      <c r="E67" s="7"/>
      <c r="F67" s="7"/>
      <c r="G67" s="7"/>
      <c r="H67" s="7"/>
      <c r="I67" s="7"/>
      <c r="J67" s="61"/>
      <c r="K67" s="148"/>
      <c r="L67" s="168"/>
      <c r="M67" s="62"/>
      <c r="N67" s="148"/>
      <c r="O67" s="44"/>
      <c r="P67" s="62"/>
      <c r="Q67" s="148"/>
      <c r="R67" s="44"/>
      <c r="S67" s="62"/>
    </row>
    <row r="68" spans="1:20" ht="19.5" thickBot="1">
      <c r="A68" s="40"/>
      <c r="B68" s="1"/>
      <c r="C68" s="60" t="s">
        <v>45</v>
      </c>
      <c r="D68" s="35"/>
      <c r="E68" s="7"/>
      <c r="F68" s="7"/>
      <c r="G68" s="7"/>
      <c r="H68" s="7"/>
      <c r="I68" s="7"/>
      <c r="J68" s="72">
        <f>J66+J61</f>
        <v>0</v>
      </c>
      <c r="K68" s="149"/>
      <c r="L68" s="169"/>
      <c r="M68" s="72">
        <f>M66+M61</f>
        <v>0</v>
      </c>
      <c r="N68" s="149"/>
      <c r="O68" s="65"/>
      <c r="P68" s="72">
        <f>P66+P61</f>
        <v>0</v>
      </c>
      <c r="Q68" s="149"/>
      <c r="R68" s="65"/>
      <c r="S68" s="72">
        <f>SUM(J68:R68)</f>
        <v>0</v>
      </c>
    </row>
    <row r="69" spans="1:20" ht="16.5" thickTop="1">
      <c r="A69" s="28"/>
      <c r="B69" s="1"/>
      <c r="C69" s="35"/>
      <c r="D69" s="7"/>
      <c r="E69" s="7"/>
      <c r="F69" s="7"/>
      <c r="G69" s="7"/>
      <c r="H69" s="7"/>
      <c r="I69" s="7"/>
      <c r="J69" s="50"/>
      <c r="K69" s="145"/>
      <c r="L69" s="165"/>
      <c r="M69" s="50"/>
      <c r="N69" s="145"/>
      <c r="O69" s="50"/>
      <c r="P69" s="50"/>
      <c r="Q69" s="145"/>
      <c r="R69" s="50"/>
      <c r="S69" s="50" t="s">
        <v>1</v>
      </c>
    </row>
    <row r="70" spans="1:20">
      <c r="A70" s="1"/>
      <c r="B70" s="1"/>
      <c r="C70" s="1"/>
      <c r="D70" s="1"/>
      <c r="E70" s="1"/>
      <c r="F70" s="1"/>
      <c r="G70" s="1"/>
      <c r="H70" s="1"/>
      <c r="I70" s="1"/>
      <c r="J70" s="49"/>
      <c r="K70" s="152"/>
      <c r="L70" s="172"/>
      <c r="M70" s="58"/>
      <c r="N70" s="152"/>
      <c r="O70" s="57"/>
      <c r="P70" s="58"/>
      <c r="Q70" s="152"/>
      <c r="R70" s="57"/>
      <c r="S70" s="58"/>
    </row>
    <row r="71" spans="1:20">
      <c r="C71" s="36" t="s">
        <v>120</v>
      </c>
    </row>
    <row r="72" spans="1:20">
      <c r="C72" s="14" t="s">
        <v>46</v>
      </c>
      <c r="E72" s="15" t="s">
        <v>47</v>
      </c>
      <c r="G72" s="14" t="s">
        <v>48</v>
      </c>
    </row>
    <row r="73" spans="1:20">
      <c r="C73" s="14" t="s">
        <v>167</v>
      </c>
      <c r="E73" s="9">
        <v>0.1</v>
      </c>
      <c r="F73" s="9"/>
    </row>
    <row r="74" spans="1:20">
      <c r="C74" s="14" t="s">
        <v>49</v>
      </c>
      <c r="E74" s="160" t="s">
        <v>50</v>
      </c>
      <c r="G74" s="14" t="s">
        <v>51</v>
      </c>
    </row>
    <row r="76" spans="1:20">
      <c r="D76" s="189" t="s">
        <v>193</v>
      </c>
      <c r="H76" s="190">
        <f>+'RATES-Non Fed'!E29</f>
        <v>0.57999999999999996</v>
      </c>
      <c r="J76" s="191">
        <f>J66/12*'RATES-Non Fed'!$C$43</f>
        <v>0</v>
      </c>
      <c r="L76" s="190">
        <f>+'RATES-Non Fed'!G29</f>
        <v>0.59499999999999997</v>
      </c>
      <c r="M76" s="191">
        <f>M66/12*'RATES-Non Fed'!$C$43</f>
        <v>0</v>
      </c>
      <c r="O76" s="190">
        <f>+'RATES-Non Fed'!I29</f>
        <v>0.6</v>
      </c>
      <c r="P76" s="191">
        <f>P66/12*'RATES-Non Fed'!$C$43</f>
        <v>0</v>
      </c>
    </row>
    <row r="77" spans="1:20">
      <c r="D77" s="242" t="s">
        <v>194</v>
      </c>
      <c r="E77" s="242"/>
      <c r="F77" s="242"/>
      <c r="G77" s="242"/>
      <c r="H77" s="190">
        <f>+'RATES-Non Fed'!G29</f>
        <v>0.59499999999999997</v>
      </c>
      <c r="J77" s="191">
        <f>J66/12*'RATES-Non Fed'!$D$43</f>
        <v>0</v>
      </c>
      <c r="L77" s="190">
        <f>+'RATES-Non Fed'!I29</f>
        <v>0.6</v>
      </c>
      <c r="M77" s="191">
        <f>M66/12*'RATES-Non Fed'!$D$43</f>
        <v>0</v>
      </c>
      <c r="O77" s="190">
        <f>+'RATES-Non Fed'!K29</f>
        <v>0.60499999999999998</v>
      </c>
      <c r="P77" s="191">
        <f>P66/12*'RATES-Non Fed'!$D$43</f>
        <v>0</v>
      </c>
    </row>
    <row r="78" spans="1:20" ht="18.75">
      <c r="D78" s="242"/>
      <c r="E78" s="242"/>
      <c r="F78" s="242"/>
      <c r="G78" s="242"/>
      <c r="J78" s="191">
        <f>SUM(J76:J77)</f>
        <v>0</v>
      </c>
      <c r="M78" s="191">
        <f>SUM(M76:M77)</f>
        <v>0</v>
      </c>
      <c r="O78" s="192"/>
      <c r="P78" s="191">
        <f>SUM(P76:P77)</f>
        <v>0</v>
      </c>
      <c r="Q78" s="241">
        <f>'RATES-Non Fed'!N63</f>
        <v>0</v>
      </c>
      <c r="R78" s="241"/>
      <c r="S78" s="241"/>
    </row>
  </sheetData>
  <mergeCells count="6">
    <mergeCell ref="K4:R5"/>
    <mergeCell ref="J8:L8"/>
    <mergeCell ref="M8:O8"/>
    <mergeCell ref="P8:R8"/>
    <mergeCell ref="Q78:S78"/>
    <mergeCell ref="D77:G78"/>
  </mergeCells>
  <phoneticPr fontId="0" type="noConversion"/>
  <dataValidations count="1">
    <dataValidation type="list" allowBlank="1" showInputMessage="1" showErrorMessage="1" sqref="D11 D17:D18 D15 D13">
      <formula1>APPTS</formula1>
    </dataValidation>
  </dataValidations>
  <hyperlinks>
    <hyperlink ref="C52" r:id="rId1"/>
  </hyperlinks>
  <printOptions gridLinesSet="0"/>
  <pageMargins left="0.5" right="0.3" top="0.5" bottom="0.5" header="0.5" footer="0.5"/>
  <pageSetup scale="60" orientation="portrait" horizontalDpi="300" verticalDpi="300" r:id="rId2"/>
  <headerFooter alignWithMargins="0">
    <oddFooter>&amp;L&amp;D, &amp;T&amp;CSponsored Research Services&amp;RFile : &amp;A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Y78"/>
  <sheetViews>
    <sheetView showGridLines="0" topLeftCell="A43" zoomScale="75" workbookViewId="0">
      <selection activeCell="C52" sqref="C52"/>
    </sheetView>
  </sheetViews>
  <sheetFormatPr defaultColWidth="9.625" defaultRowHeight="15.75"/>
  <cols>
    <col min="1" max="2" width="2.625" customWidth="1"/>
    <col min="3" max="3" width="20.5" customWidth="1"/>
    <col min="4" max="4" width="16.125" customWidth="1"/>
    <col min="5" max="6" width="7.625" customWidth="1"/>
    <col min="7" max="7" width="9.875" customWidth="1"/>
    <col min="8" max="8" width="7.25" customWidth="1"/>
    <col min="9" max="9" width="7.25" hidden="1" customWidth="1"/>
    <col min="10" max="10" width="13.75" customWidth="1"/>
    <col min="11" max="11" width="8.125" style="153" bestFit="1" customWidth="1"/>
    <col min="12" max="12" width="10.125" style="173" bestFit="1" customWidth="1"/>
    <col min="13" max="13" width="11.25" customWidth="1"/>
    <col min="14" max="14" width="9.25" style="153" bestFit="1" customWidth="1"/>
    <col min="15" max="15" width="9.5" style="82" bestFit="1" customWidth="1"/>
    <col min="16" max="16" width="11.25" customWidth="1"/>
    <col min="17" max="17" width="9.25" style="153" bestFit="1" customWidth="1"/>
    <col min="18" max="18" width="8.75" style="82" bestFit="1" customWidth="1"/>
    <col min="19" max="19" width="11.25" customWidth="1"/>
    <col min="20" max="20" width="9.25" style="153" bestFit="1" customWidth="1"/>
    <col min="21" max="21" width="8.75" style="82" bestFit="1" customWidth="1"/>
    <col min="22" max="22" width="14.625" customWidth="1"/>
    <col min="23" max="23" width="2.625" customWidth="1"/>
  </cols>
  <sheetData>
    <row r="1" spans="1:23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39"/>
      <c r="L1" s="161"/>
      <c r="M1" s="37"/>
      <c r="N1" s="154"/>
      <c r="O1" s="184"/>
      <c r="P1" s="37"/>
      <c r="Q1" s="154"/>
      <c r="R1" s="184"/>
      <c r="S1" s="37"/>
      <c r="T1" s="154"/>
      <c r="U1" s="184"/>
      <c r="V1" s="37"/>
    </row>
    <row r="2" spans="1:23" ht="18.75">
      <c r="A2" s="17" t="s">
        <v>175</v>
      </c>
      <c r="B2" s="18"/>
      <c r="C2" s="18"/>
      <c r="D2" s="18"/>
      <c r="E2" s="18"/>
      <c r="F2" s="18"/>
      <c r="G2" s="18"/>
      <c r="H2" s="18"/>
      <c r="I2" s="18"/>
      <c r="J2" s="19"/>
      <c r="K2" s="139"/>
      <c r="L2" s="161"/>
      <c r="M2" s="37"/>
      <c r="N2" s="154"/>
      <c r="O2" s="184"/>
      <c r="P2" s="37"/>
      <c r="Q2" s="154"/>
      <c r="R2" s="184"/>
      <c r="S2" s="37"/>
      <c r="T2" s="154"/>
      <c r="U2" s="184"/>
      <c r="V2" s="37"/>
    </row>
    <row r="3" spans="1:23" ht="9.75" customHeight="1">
      <c r="A3" s="10" t="s">
        <v>1</v>
      </c>
      <c r="B3" s="1"/>
      <c r="J3" s="11" t="s">
        <v>1</v>
      </c>
      <c r="K3" s="140"/>
      <c r="L3" s="162"/>
      <c r="M3" s="8"/>
      <c r="P3" s="8"/>
      <c r="S3" s="8"/>
      <c r="V3" s="8"/>
    </row>
    <row r="4" spans="1:23">
      <c r="A4" s="22" t="s">
        <v>2</v>
      </c>
      <c r="B4" s="1"/>
      <c r="D4" s="10" t="s">
        <v>70</v>
      </c>
      <c r="G4" s="3"/>
      <c r="J4" s="20" t="s">
        <v>3</v>
      </c>
      <c r="K4" s="243" t="s">
        <v>70</v>
      </c>
      <c r="L4" s="244"/>
      <c r="M4" s="245"/>
      <c r="N4" s="245"/>
      <c r="O4" s="245"/>
      <c r="P4" s="245"/>
      <c r="Q4" s="245"/>
      <c r="R4" s="245"/>
      <c r="S4" s="245"/>
      <c r="T4" s="245"/>
      <c r="U4" s="246"/>
      <c r="V4" s="8"/>
    </row>
    <row r="5" spans="1:23" ht="18.75">
      <c r="A5" s="22" t="s">
        <v>4</v>
      </c>
      <c r="B5" s="1"/>
      <c r="D5" s="10" t="s">
        <v>70</v>
      </c>
      <c r="E5" s="3"/>
      <c r="F5" s="3"/>
      <c r="H5" s="2"/>
      <c r="I5" s="2"/>
      <c r="J5" s="38"/>
      <c r="K5" s="247"/>
      <c r="L5" s="248"/>
      <c r="M5" s="248"/>
      <c r="N5" s="248"/>
      <c r="O5" s="248"/>
      <c r="P5" s="248"/>
      <c r="Q5" s="248"/>
      <c r="R5" s="248"/>
      <c r="S5" s="248"/>
      <c r="T5" s="248"/>
      <c r="U5" s="249"/>
      <c r="V5" s="8"/>
    </row>
    <row r="6" spans="1:23">
      <c r="A6" s="14"/>
      <c r="B6" s="22" t="s">
        <v>5</v>
      </c>
      <c r="D6" s="73">
        <f>'RATES-Non Fed'!E2</f>
        <v>42614</v>
      </c>
      <c r="E6" s="12" t="s">
        <v>6</v>
      </c>
      <c r="F6" s="12"/>
      <c r="G6" s="73">
        <f>'RATES-Non Fed'!G2</f>
        <v>44439</v>
      </c>
      <c r="H6" s="4"/>
      <c r="I6" s="4"/>
      <c r="J6" s="2"/>
      <c r="K6" s="141"/>
      <c r="L6" s="163"/>
      <c r="M6" s="3"/>
      <c r="N6" s="141"/>
      <c r="O6" s="136"/>
      <c r="P6" s="3"/>
      <c r="Q6" s="141"/>
      <c r="R6" s="136"/>
      <c r="S6" s="3"/>
      <c r="T6" s="141"/>
      <c r="U6" s="136"/>
      <c r="V6" s="8"/>
    </row>
    <row r="7" spans="1:23" ht="7.5" customHeight="1">
      <c r="E7" s="3"/>
      <c r="F7" s="3"/>
      <c r="G7" s="1"/>
      <c r="H7" s="1"/>
      <c r="I7" s="1"/>
      <c r="J7" s="16" t="s">
        <v>1</v>
      </c>
      <c r="K7" s="140"/>
      <c r="L7" s="162"/>
      <c r="M7" s="8"/>
      <c r="N7" s="140"/>
      <c r="O7" s="130"/>
      <c r="P7" s="8"/>
      <c r="Q7" s="140"/>
      <c r="R7" s="130"/>
      <c r="S7" s="8"/>
      <c r="T7" s="140"/>
      <c r="U7" s="130"/>
      <c r="V7" s="8"/>
      <c r="W7" s="1"/>
    </row>
    <row r="8" spans="1:23">
      <c r="A8" s="21"/>
      <c r="B8" s="21"/>
      <c r="C8" s="21"/>
      <c r="D8" s="21"/>
      <c r="E8" s="21"/>
      <c r="F8" s="21"/>
      <c r="G8" s="21"/>
      <c r="H8" s="21"/>
      <c r="I8" s="21"/>
      <c r="J8" s="232" t="s">
        <v>22</v>
      </c>
      <c r="K8" s="233"/>
      <c r="L8" s="234"/>
      <c r="M8" s="250" t="s">
        <v>53</v>
      </c>
      <c r="N8" s="251"/>
      <c r="O8" s="252"/>
      <c r="P8" s="250" t="s">
        <v>55</v>
      </c>
      <c r="Q8" s="251"/>
      <c r="R8" s="252"/>
      <c r="S8" s="250" t="s">
        <v>57</v>
      </c>
      <c r="T8" s="251"/>
      <c r="U8" s="252"/>
      <c r="V8" s="159" t="s">
        <v>8</v>
      </c>
      <c r="W8" s="21"/>
    </row>
    <row r="9" spans="1:23" s="134" customFormat="1">
      <c r="A9" s="132" t="s">
        <v>9</v>
      </c>
      <c r="B9" s="132" t="s">
        <v>10</v>
      </c>
      <c r="C9" s="132"/>
      <c r="D9" s="132"/>
      <c r="E9" s="132"/>
      <c r="F9" s="132"/>
      <c r="G9" s="132"/>
      <c r="H9" s="132"/>
      <c r="I9" s="132"/>
      <c r="J9" s="177" t="s">
        <v>171</v>
      </c>
      <c r="K9" s="142" t="s">
        <v>172</v>
      </c>
      <c r="L9" s="132" t="s">
        <v>173</v>
      </c>
      <c r="M9" s="183" t="s">
        <v>171</v>
      </c>
      <c r="N9" s="142" t="s">
        <v>172</v>
      </c>
      <c r="O9" s="132" t="s">
        <v>173</v>
      </c>
      <c r="P9" s="183" t="s">
        <v>171</v>
      </c>
      <c r="Q9" s="142" t="s">
        <v>172</v>
      </c>
      <c r="R9" s="132" t="s">
        <v>173</v>
      </c>
      <c r="S9" s="183" t="s">
        <v>171</v>
      </c>
      <c r="T9" s="142" t="s">
        <v>172</v>
      </c>
      <c r="U9" s="132" t="s">
        <v>173</v>
      </c>
      <c r="V9" s="133"/>
      <c r="W9" s="132"/>
    </row>
    <row r="10" spans="1:23">
      <c r="A10" s="1"/>
      <c r="B10" s="23" t="s">
        <v>11</v>
      </c>
      <c r="C10" s="24"/>
      <c r="D10" s="24" t="s">
        <v>99</v>
      </c>
      <c r="E10" s="1" t="s">
        <v>12</v>
      </c>
      <c r="F10" s="41" t="s">
        <v>123</v>
      </c>
      <c r="G10" s="41" t="s">
        <v>13</v>
      </c>
      <c r="H10" s="1"/>
      <c r="I10" s="1"/>
      <c r="J10" s="178"/>
      <c r="K10" s="140"/>
      <c r="L10" s="130"/>
      <c r="M10" s="178"/>
      <c r="N10" s="140"/>
      <c r="O10" s="130"/>
      <c r="P10" s="178"/>
      <c r="Q10" s="140"/>
      <c r="R10" s="130"/>
      <c r="S10" s="178"/>
      <c r="T10" s="140"/>
      <c r="U10" s="130"/>
      <c r="V10" s="2" t="str">
        <f>IF(SUM(J10:N10)=0,"",SUM(J10:N10))</f>
        <v/>
      </c>
      <c r="W10" s="1"/>
    </row>
    <row r="11" spans="1:23">
      <c r="A11" s="1"/>
      <c r="B11" s="1" t="s">
        <v>14</v>
      </c>
      <c r="C11" s="10" t="str">
        <f>D5</f>
        <v>name</v>
      </c>
      <c r="D11" s="128" t="s">
        <v>125</v>
      </c>
      <c r="E11" s="70">
        <v>0</v>
      </c>
      <c r="F11" s="87">
        <f t="shared" ref="F11:F18" si="0">IF(D11="CAL",(52*E11/4.3333),(IF(D11="ACAD",(32*E11/4.33333),IF(D11="SUMR",(14*E11/4.33333),IF(D11="PT",(0),0)))))</f>
        <v>0</v>
      </c>
      <c r="G11" s="69">
        <v>0</v>
      </c>
      <c r="J11" s="175">
        <f>ROUND(G11*E11,0)</f>
        <v>0</v>
      </c>
      <c r="K11" s="143">
        <f>ROUND(J11*'RATES-Non Fed'!E36,0)</f>
        <v>0</v>
      </c>
      <c r="L11" s="67">
        <f>ROUND(K11+J11,0)</f>
        <v>0</v>
      </c>
      <c r="M11" s="175">
        <f>ROUND((J11*1.02),0)</f>
        <v>0</v>
      </c>
      <c r="N11" s="143">
        <f>ROUND(M11*'RATES-Non Fed'!G36, 0)</f>
        <v>0</v>
      </c>
      <c r="O11" s="67">
        <f t="shared" ref="O11:O18" si="1">ROUND(M11+N11,0)</f>
        <v>0</v>
      </c>
      <c r="P11" s="175">
        <f>ROUND((M11*1.02),0)</f>
        <v>0</v>
      </c>
      <c r="Q11" s="143">
        <f>ROUND(P11*'RATES-Non Fed'!I36,0)</f>
        <v>0</v>
      </c>
      <c r="R11" s="67">
        <f>SUM(P11:Q11)</f>
        <v>0</v>
      </c>
      <c r="S11" s="175">
        <f>ROUND((P11*1.02),0)</f>
        <v>0</v>
      </c>
      <c r="T11" s="143">
        <f>ROUND(S11*'RATES-Non Fed'!K36,0)</f>
        <v>0</v>
      </c>
      <c r="U11" s="67">
        <f>SUM(S11:T11)</f>
        <v>0</v>
      </c>
      <c r="V11" s="42">
        <f>SUM(L11+O11+R11+U11)</f>
        <v>0</v>
      </c>
      <c r="W11" s="1"/>
    </row>
    <row r="12" spans="1:23">
      <c r="A12" s="1"/>
      <c r="B12" s="1" t="s">
        <v>14</v>
      </c>
      <c r="C12" s="3"/>
      <c r="D12" s="128" t="str">
        <f>IF(D11="ACAD",("SUMR"),"")</f>
        <v>SUMR</v>
      </c>
      <c r="E12" s="70">
        <v>0</v>
      </c>
      <c r="F12" s="87">
        <f t="shared" si="0"/>
        <v>0</v>
      </c>
      <c r="G12" s="69">
        <f>+G11*0.4375</f>
        <v>0</v>
      </c>
      <c r="J12" s="175">
        <f t="shared" ref="J12:J18" si="2">ROUND(G12*E12,0)</f>
        <v>0</v>
      </c>
      <c r="K12" s="143">
        <f>ROUND(J12*'RATES-Non Fed'!E36,0)</f>
        <v>0</v>
      </c>
      <c r="L12" s="67">
        <f t="shared" ref="L12:L18" si="3">ROUND(K12+J12,0)</f>
        <v>0</v>
      </c>
      <c r="M12" s="175">
        <f t="shared" ref="M12:M18" si="4">ROUND((J12*1.02),0)</f>
        <v>0</v>
      </c>
      <c r="N12" s="143">
        <f>ROUND(M12*'RATES-Non Fed'!G36, 0)</f>
        <v>0</v>
      </c>
      <c r="O12" s="67">
        <f t="shared" si="1"/>
        <v>0</v>
      </c>
      <c r="P12" s="175">
        <f t="shared" ref="P12:P18" si="5">ROUND((M12*1.02),0)</f>
        <v>0</v>
      </c>
      <c r="Q12" s="143">
        <f>ROUND(P12*'RATES-Non Fed'!I36,0)</f>
        <v>0</v>
      </c>
      <c r="R12" s="67">
        <f t="shared" ref="R12:R18" si="6">SUM(P12:Q12)</f>
        <v>0</v>
      </c>
      <c r="S12" s="175">
        <f t="shared" ref="S12:S18" si="7">ROUND((P12*1.02),0)</f>
        <v>0</v>
      </c>
      <c r="T12" s="143">
        <f>ROUND(S12*'RATES-Non Fed'!K36,0)</f>
        <v>0</v>
      </c>
      <c r="U12" s="67">
        <f t="shared" ref="U12:U18" si="8">SUM(S12:T12)</f>
        <v>0</v>
      </c>
      <c r="V12" s="42">
        <f t="shared" ref="V12:V18" si="9">SUM(L12+O12+R12+U12)</f>
        <v>0</v>
      </c>
      <c r="W12" s="1"/>
    </row>
    <row r="13" spans="1:23">
      <c r="A13" s="1"/>
      <c r="B13" s="1" t="s">
        <v>15</v>
      </c>
      <c r="C13" s="3"/>
      <c r="D13" s="128" t="s">
        <v>125</v>
      </c>
      <c r="E13" s="70">
        <v>0</v>
      </c>
      <c r="F13" s="87">
        <f t="shared" si="0"/>
        <v>0</v>
      </c>
      <c r="G13" s="69">
        <v>0</v>
      </c>
      <c r="J13" s="175">
        <f t="shared" si="2"/>
        <v>0</v>
      </c>
      <c r="K13" s="143">
        <f>ROUND(J13*'RATES-Non Fed'!E36,0)</f>
        <v>0</v>
      </c>
      <c r="L13" s="67">
        <f t="shared" si="3"/>
        <v>0</v>
      </c>
      <c r="M13" s="175">
        <f t="shared" si="4"/>
        <v>0</v>
      </c>
      <c r="N13" s="143">
        <f>ROUND(M13*'RATES-Non Fed'!G36, 0)</f>
        <v>0</v>
      </c>
      <c r="O13" s="67">
        <f t="shared" si="1"/>
        <v>0</v>
      </c>
      <c r="P13" s="175">
        <f t="shared" si="5"/>
        <v>0</v>
      </c>
      <c r="Q13" s="143">
        <f>ROUND(P13*'RATES-Non Fed'!I36,0)</f>
        <v>0</v>
      </c>
      <c r="R13" s="67">
        <f t="shared" si="6"/>
        <v>0</v>
      </c>
      <c r="S13" s="175">
        <f t="shared" si="7"/>
        <v>0</v>
      </c>
      <c r="T13" s="143">
        <f>ROUND(S13*'RATES-Non Fed'!K36,0)</f>
        <v>0</v>
      </c>
      <c r="U13" s="67">
        <f t="shared" si="8"/>
        <v>0</v>
      </c>
      <c r="V13" s="42">
        <f t="shared" si="9"/>
        <v>0</v>
      </c>
      <c r="W13" s="1"/>
    </row>
    <row r="14" spans="1:23">
      <c r="A14" s="1"/>
      <c r="B14" s="1"/>
      <c r="C14" s="3"/>
      <c r="D14" s="128" t="str">
        <f>IF(D13="ACAD",("SUMR"),"")</f>
        <v>SUMR</v>
      </c>
      <c r="E14" s="70">
        <v>0</v>
      </c>
      <c r="F14" s="87">
        <f t="shared" si="0"/>
        <v>0</v>
      </c>
      <c r="G14" s="69">
        <f>+G13*0.4375</f>
        <v>0</v>
      </c>
      <c r="J14" s="175">
        <f t="shared" si="2"/>
        <v>0</v>
      </c>
      <c r="K14" s="143">
        <f>ROUND(J14*'RATES-Non Fed'!E36,0)</f>
        <v>0</v>
      </c>
      <c r="L14" s="67">
        <f t="shared" si="3"/>
        <v>0</v>
      </c>
      <c r="M14" s="175">
        <f t="shared" si="4"/>
        <v>0</v>
      </c>
      <c r="N14" s="143">
        <f>ROUND(M14*'RATES-Non Fed'!G36, 0)</f>
        <v>0</v>
      </c>
      <c r="O14" s="67">
        <f t="shared" si="1"/>
        <v>0</v>
      </c>
      <c r="P14" s="175">
        <f t="shared" si="5"/>
        <v>0</v>
      </c>
      <c r="Q14" s="143">
        <f>ROUND(P14*'RATES-Non Fed'!I36,0)</f>
        <v>0</v>
      </c>
      <c r="R14" s="67">
        <f t="shared" si="6"/>
        <v>0</v>
      </c>
      <c r="S14" s="175">
        <f t="shared" si="7"/>
        <v>0</v>
      </c>
      <c r="T14" s="143">
        <f>ROUND(S14*'RATES-Non Fed'!K36,0)</f>
        <v>0</v>
      </c>
      <c r="U14" s="67">
        <f t="shared" si="8"/>
        <v>0</v>
      </c>
      <c r="V14" s="42">
        <f t="shared" si="9"/>
        <v>0</v>
      </c>
    </row>
    <row r="15" spans="1:23">
      <c r="A15" s="1"/>
      <c r="B15" s="1" t="s">
        <v>15</v>
      </c>
      <c r="C15" s="3"/>
      <c r="D15" s="128" t="s">
        <v>125</v>
      </c>
      <c r="E15" s="70">
        <v>0</v>
      </c>
      <c r="F15" s="87">
        <f t="shared" si="0"/>
        <v>0</v>
      </c>
      <c r="G15" s="69">
        <v>0</v>
      </c>
      <c r="J15" s="175">
        <f t="shared" si="2"/>
        <v>0</v>
      </c>
      <c r="K15" s="143">
        <f>ROUND(J15*'RATES-Non Fed'!E36,0)</f>
        <v>0</v>
      </c>
      <c r="L15" s="67">
        <f t="shared" si="3"/>
        <v>0</v>
      </c>
      <c r="M15" s="175">
        <f t="shared" si="4"/>
        <v>0</v>
      </c>
      <c r="N15" s="143">
        <f>ROUND(M15*'RATES-Non Fed'!G36, 0)</f>
        <v>0</v>
      </c>
      <c r="O15" s="67">
        <f t="shared" si="1"/>
        <v>0</v>
      </c>
      <c r="P15" s="175">
        <f t="shared" si="5"/>
        <v>0</v>
      </c>
      <c r="Q15" s="143">
        <f>ROUND(P15*'RATES-Non Fed'!I36,0)</f>
        <v>0</v>
      </c>
      <c r="R15" s="67">
        <f t="shared" si="6"/>
        <v>0</v>
      </c>
      <c r="S15" s="175">
        <f t="shared" si="7"/>
        <v>0</v>
      </c>
      <c r="T15" s="143">
        <f>ROUND(S15*'RATES-Non Fed'!K36,0)</f>
        <v>0</v>
      </c>
      <c r="U15" s="67">
        <f t="shared" si="8"/>
        <v>0</v>
      </c>
      <c r="V15" s="42">
        <f t="shared" si="9"/>
        <v>0</v>
      </c>
      <c r="W15" s="1"/>
    </row>
    <row r="16" spans="1:23">
      <c r="A16" s="1"/>
      <c r="B16" s="1"/>
      <c r="C16" s="3"/>
      <c r="D16" s="128" t="str">
        <f>IF(D15="ACAD",("SUMR"),"")</f>
        <v>SUMR</v>
      </c>
      <c r="E16" s="70">
        <v>0</v>
      </c>
      <c r="F16" s="87">
        <f t="shared" si="0"/>
        <v>0</v>
      </c>
      <c r="G16" s="69">
        <f>+G15*0.4375</f>
        <v>0</v>
      </c>
      <c r="J16" s="175">
        <f t="shared" si="2"/>
        <v>0</v>
      </c>
      <c r="K16" s="143">
        <f>ROUND(J16*'RATES-Non Fed'!E36,0)</f>
        <v>0</v>
      </c>
      <c r="L16" s="67">
        <f t="shared" si="3"/>
        <v>0</v>
      </c>
      <c r="M16" s="175">
        <f t="shared" si="4"/>
        <v>0</v>
      </c>
      <c r="N16" s="143">
        <f>ROUND(M16*'RATES-Non Fed'!G36, 0)</f>
        <v>0</v>
      </c>
      <c r="O16" s="67">
        <f t="shared" si="1"/>
        <v>0</v>
      </c>
      <c r="P16" s="175">
        <f t="shared" si="5"/>
        <v>0</v>
      </c>
      <c r="Q16" s="143">
        <f>ROUND(P16*'RATES-Non Fed'!I36,0)</f>
        <v>0</v>
      </c>
      <c r="R16" s="67">
        <f t="shared" si="6"/>
        <v>0</v>
      </c>
      <c r="S16" s="175">
        <f t="shared" si="7"/>
        <v>0</v>
      </c>
      <c r="T16" s="143">
        <f>ROUND(S16*'RATES-Non Fed'!K36,0)</f>
        <v>0</v>
      </c>
      <c r="U16" s="67">
        <f t="shared" si="8"/>
        <v>0</v>
      </c>
      <c r="V16" s="42">
        <f t="shared" si="9"/>
        <v>0</v>
      </c>
    </row>
    <row r="17" spans="1:23">
      <c r="A17" s="1"/>
      <c r="B17" s="1" t="s">
        <v>15</v>
      </c>
      <c r="C17" s="3"/>
      <c r="D17" s="128" t="s">
        <v>124</v>
      </c>
      <c r="E17" s="70">
        <v>0</v>
      </c>
      <c r="F17" s="87">
        <f t="shared" si="0"/>
        <v>0</v>
      </c>
      <c r="G17" s="69">
        <v>0</v>
      </c>
      <c r="J17" s="175">
        <f t="shared" si="2"/>
        <v>0</v>
      </c>
      <c r="K17" s="143">
        <f>ROUND(J17*'RATES-Non Fed'!E36,0)</f>
        <v>0</v>
      </c>
      <c r="L17" s="67">
        <f t="shared" si="3"/>
        <v>0</v>
      </c>
      <c r="M17" s="175">
        <f t="shared" si="4"/>
        <v>0</v>
      </c>
      <c r="N17" s="143">
        <f>ROUND(M17*'RATES-Non Fed'!G36, 0)</f>
        <v>0</v>
      </c>
      <c r="O17" s="67">
        <f t="shared" si="1"/>
        <v>0</v>
      </c>
      <c r="P17" s="175">
        <f t="shared" si="5"/>
        <v>0</v>
      </c>
      <c r="Q17" s="143">
        <f>ROUND(P17*'RATES-Non Fed'!I36,0)</f>
        <v>0</v>
      </c>
      <c r="R17" s="67">
        <f t="shared" si="6"/>
        <v>0</v>
      </c>
      <c r="S17" s="175">
        <f t="shared" si="7"/>
        <v>0</v>
      </c>
      <c r="T17" s="143">
        <f>ROUND(S17*'RATES-Non Fed'!K36,0)</f>
        <v>0</v>
      </c>
      <c r="U17" s="67">
        <f t="shared" si="8"/>
        <v>0</v>
      </c>
      <c r="V17" s="42">
        <f t="shared" si="9"/>
        <v>0</v>
      </c>
      <c r="W17" s="1"/>
    </row>
    <row r="18" spans="1:23">
      <c r="A18" s="1"/>
      <c r="B18" s="1" t="s">
        <v>15</v>
      </c>
      <c r="C18" s="3"/>
      <c r="D18" s="128" t="s">
        <v>124</v>
      </c>
      <c r="E18" s="70">
        <v>0</v>
      </c>
      <c r="F18" s="87">
        <f t="shared" si="0"/>
        <v>0</v>
      </c>
      <c r="G18" s="69">
        <v>0</v>
      </c>
      <c r="J18" s="175">
        <f t="shared" si="2"/>
        <v>0</v>
      </c>
      <c r="K18" s="143">
        <f>ROUND(J18*'RATES-Non Fed'!E36,0)</f>
        <v>0</v>
      </c>
      <c r="L18" s="67">
        <f t="shared" si="3"/>
        <v>0</v>
      </c>
      <c r="M18" s="175">
        <f t="shared" si="4"/>
        <v>0</v>
      </c>
      <c r="N18" s="143">
        <f>ROUND(M18*'RATES-Non Fed'!G36, 0)</f>
        <v>0</v>
      </c>
      <c r="O18" s="67">
        <f t="shared" si="1"/>
        <v>0</v>
      </c>
      <c r="P18" s="175">
        <f t="shared" si="5"/>
        <v>0</v>
      </c>
      <c r="Q18" s="143">
        <f>ROUND(P18*'RATES-Non Fed'!I36,0)</f>
        <v>0</v>
      </c>
      <c r="R18" s="67">
        <f t="shared" si="6"/>
        <v>0</v>
      </c>
      <c r="S18" s="175">
        <f t="shared" si="7"/>
        <v>0</v>
      </c>
      <c r="T18" s="143">
        <f>ROUND(S18*'RATES-Non Fed'!K36,0)</f>
        <v>0</v>
      </c>
      <c r="U18" s="67">
        <f t="shared" si="8"/>
        <v>0</v>
      </c>
      <c r="V18" s="42">
        <f t="shared" si="9"/>
        <v>0</v>
      </c>
    </row>
    <row r="19" spans="1:23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179">
        <f t="shared" ref="J19:V19" si="10">SUM(J11:J18)</f>
        <v>0</v>
      </c>
      <c r="K19" s="144">
        <f t="shared" si="10"/>
        <v>0</v>
      </c>
      <c r="L19" s="46">
        <f t="shared" si="10"/>
        <v>0</v>
      </c>
      <c r="M19" s="179">
        <f t="shared" si="10"/>
        <v>0</v>
      </c>
      <c r="N19" s="144">
        <f t="shared" si="10"/>
        <v>0</v>
      </c>
      <c r="O19" s="46">
        <f t="shared" si="10"/>
        <v>0</v>
      </c>
      <c r="P19" s="179">
        <f t="shared" si="10"/>
        <v>0</v>
      </c>
      <c r="Q19" s="144">
        <f t="shared" si="10"/>
        <v>0</v>
      </c>
      <c r="R19" s="46">
        <f t="shared" si="10"/>
        <v>0</v>
      </c>
      <c r="S19" s="179">
        <f t="shared" si="10"/>
        <v>0</v>
      </c>
      <c r="T19" s="144">
        <f t="shared" si="10"/>
        <v>0</v>
      </c>
      <c r="U19" s="46">
        <f t="shared" si="10"/>
        <v>0</v>
      </c>
      <c r="V19" s="42">
        <f t="shared" si="10"/>
        <v>0</v>
      </c>
      <c r="W19" s="6"/>
    </row>
    <row r="20" spans="1:23" ht="7.5" customHeight="1">
      <c r="A20" s="1"/>
      <c r="B20" s="1"/>
      <c r="C20" s="1"/>
      <c r="D20" s="26"/>
      <c r="E20" s="26"/>
      <c r="F20" s="26"/>
      <c r="G20" s="1"/>
      <c r="H20" s="1"/>
      <c r="I20" s="1"/>
      <c r="J20" s="180"/>
      <c r="K20" s="144"/>
      <c r="L20" s="46"/>
      <c r="M20" s="174"/>
      <c r="N20" s="144"/>
      <c r="O20" s="46"/>
      <c r="P20" s="174"/>
      <c r="Q20" s="144"/>
      <c r="R20" s="46"/>
      <c r="S20" s="174"/>
      <c r="T20" s="144"/>
      <c r="U20" s="46"/>
      <c r="V20" s="42"/>
      <c r="W20" s="6"/>
    </row>
    <row r="21" spans="1:23">
      <c r="A21" s="22" t="s">
        <v>17</v>
      </c>
      <c r="B21" s="22" t="s">
        <v>18</v>
      </c>
      <c r="C21" s="1"/>
      <c r="D21" s="26"/>
      <c r="E21" s="1"/>
      <c r="F21" s="1"/>
      <c r="G21" s="41"/>
      <c r="H21" s="1"/>
      <c r="I21" s="1"/>
      <c r="J21" s="178"/>
      <c r="K21" s="140"/>
      <c r="L21" s="130"/>
      <c r="M21" s="178"/>
      <c r="N21" s="144"/>
      <c r="O21" s="46"/>
      <c r="P21" s="178"/>
      <c r="Q21" s="144"/>
      <c r="R21" s="46"/>
      <c r="S21" s="178"/>
      <c r="T21" s="144"/>
      <c r="U21" s="46"/>
      <c r="V21" s="42"/>
      <c r="W21" s="6"/>
    </row>
    <row r="22" spans="1:23">
      <c r="A22" s="1"/>
      <c r="C22" s="13" t="s">
        <v>86</v>
      </c>
      <c r="D22" s="41" t="s">
        <v>121</v>
      </c>
      <c r="E22" s="68"/>
      <c r="F22" s="68"/>
      <c r="G22" s="59"/>
      <c r="J22" s="175"/>
      <c r="K22" s="145"/>
      <c r="L22" s="50"/>
      <c r="M22" s="175"/>
      <c r="N22" s="155"/>
      <c r="O22" s="135"/>
      <c r="P22" s="175"/>
      <c r="Q22" s="155"/>
      <c r="R22" s="135"/>
      <c r="S22" s="175"/>
      <c r="T22" s="155"/>
      <c r="U22" s="135"/>
      <c r="V22" s="42"/>
      <c r="W22" s="5"/>
    </row>
    <row r="23" spans="1:23">
      <c r="A23" s="1"/>
      <c r="C23" s="13"/>
      <c r="D23" s="85"/>
      <c r="E23" s="70">
        <v>0</v>
      </c>
      <c r="F23" s="86">
        <f>SUM(52*E23/4.33)</f>
        <v>0</v>
      </c>
      <c r="G23" s="69">
        <v>0</v>
      </c>
      <c r="J23" s="175">
        <f>ROUND(G23*E23,0)</f>
        <v>0</v>
      </c>
      <c r="K23" s="145">
        <f>ROUND(J23*'RATES-Non Fed'!E37,0)</f>
        <v>0</v>
      </c>
      <c r="L23" s="50">
        <f>SUM(J23:K23)</f>
        <v>0</v>
      </c>
      <c r="M23" s="175">
        <f>ROUND(J23*1.02,0)</f>
        <v>0</v>
      </c>
      <c r="N23" s="145">
        <f>ROUND(M23*'RATES-Non Fed'!G37,0)</f>
        <v>0</v>
      </c>
      <c r="O23" s="50">
        <f>SUM(M23:N23)</f>
        <v>0</v>
      </c>
      <c r="P23" s="175">
        <f>ROUND(M23*1.02,0)</f>
        <v>0</v>
      </c>
      <c r="Q23" s="145">
        <f>ROUND(P23*'RATES-Non Fed'!I37,0)</f>
        <v>0</v>
      </c>
      <c r="R23" s="50">
        <f>SUM(P23:Q23)</f>
        <v>0</v>
      </c>
      <c r="S23" s="175">
        <f>ROUND(P23*1.02,0)</f>
        <v>0</v>
      </c>
      <c r="T23" s="145">
        <f>ROUND(S23*'RATES-Non Fed'!K37,0)</f>
        <v>0</v>
      </c>
      <c r="U23" s="50">
        <f>SUM(S23:T23)</f>
        <v>0</v>
      </c>
      <c r="V23" s="42">
        <f>SUM(L23+O23+R23+U23)</f>
        <v>0</v>
      </c>
      <c r="W23" s="5"/>
    </row>
    <row r="24" spans="1:23">
      <c r="A24" s="1"/>
      <c r="C24" s="13"/>
      <c r="D24" s="1"/>
      <c r="E24" s="70">
        <v>0</v>
      </c>
      <c r="F24" s="86">
        <f>SUM(52*E24/4.33)</f>
        <v>0</v>
      </c>
      <c r="G24" s="69">
        <v>0</v>
      </c>
      <c r="J24" s="175">
        <f>ROUND(G24*E24,0)</f>
        <v>0</v>
      </c>
      <c r="K24" s="145">
        <f>ROUND(J24*'RATES-Non Fed'!E37,0)</f>
        <v>0</v>
      </c>
      <c r="L24" s="50">
        <f>SUM(J24:K24)</f>
        <v>0</v>
      </c>
      <c r="M24" s="175">
        <f>ROUND(J24*1.02,0)</f>
        <v>0</v>
      </c>
      <c r="N24" s="145">
        <f>ROUND(M24*'RATES-Non Fed'!G37,0)</f>
        <v>0</v>
      </c>
      <c r="O24" s="50">
        <f>SUM(M24:N24)</f>
        <v>0</v>
      </c>
      <c r="P24" s="175">
        <f>ROUND(M24*1.02,0)</f>
        <v>0</v>
      </c>
      <c r="Q24" s="145">
        <f>ROUND(P24*'RATES-Non Fed'!I37,0)</f>
        <v>0</v>
      </c>
      <c r="R24" s="50">
        <f>SUM(P24:Q24)</f>
        <v>0</v>
      </c>
      <c r="S24" s="175">
        <f>ROUND(P24*1.02,0)</f>
        <v>0</v>
      </c>
      <c r="T24" s="145">
        <f>ROUND(S24*'RATES-Non Fed'!K37,0)</f>
        <v>0</v>
      </c>
      <c r="U24" s="50">
        <f>SUM(S24:T24)</f>
        <v>0</v>
      </c>
      <c r="V24" s="42">
        <f>SUM(L24+O24+R24+U24)</f>
        <v>0</v>
      </c>
      <c r="W24" s="5"/>
    </row>
    <row r="25" spans="1:23">
      <c r="A25" s="1"/>
      <c r="C25" s="13"/>
      <c r="D25" s="1"/>
      <c r="E25" s="70">
        <v>0</v>
      </c>
      <c r="F25" s="86">
        <f>SUM(52*E25/4.33)</f>
        <v>0</v>
      </c>
      <c r="G25" s="69">
        <v>0</v>
      </c>
      <c r="J25" s="175">
        <f>ROUND(G25*E25,0)</f>
        <v>0</v>
      </c>
      <c r="K25" s="145">
        <f>ROUND(J25*'RATES-Non Fed'!E37,0)</f>
        <v>0</v>
      </c>
      <c r="L25" s="50">
        <f>SUM(J25:K25)</f>
        <v>0</v>
      </c>
      <c r="M25" s="175">
        <f>ROUND(J25*1.02,0)</f>
        <v>0</v>
      </c>
      <c r="N25" s="145">
        <f>ROUND(M25*'RATES-Non Fed'!G37,0)</f>
        <v>0</v>
      </c>
      <c r="O25" s="50">
        <f>SUM(M25:N25)</f>
        <v>0</v>
      </c>
      <c r="P25" s="175">
        <f>ROUND(M25*1.02,0)</f>
        <v>0</v>
      </c>
      <c r="Q25" s="145">
        <f>ROUND(P25*'RATES-Non Fed'!I37,0)</f>
        <v>0</v>
      </c>
      <c r="R25" s="50">
        <f>SUM(P25:Q25)</f>
        <v>0</v>
      </c>
      <c r="S25" s="175">
        <f>ROUND(P25*1.02,0)</f>
        <v>0</v>
      </c>
      <c r="T25" s="145">
        <f>ROUND(S25*'RATES-Non Fed'!K37,0)</f>
        <v>0</v>
      </c>
      <c r="U25" s="50">
        <f>SUM(S25:T25)</f>
        <v>0</v>
      </c>
      <c r="V25" s="42">
        <f>SUM(L25+O25+R25+U25)</f>
        <v>0</v>
      </c>
      <c r="W25" s="5"/>
    </row>
    <row r="26" spans="1:23">
      <c r="A26" s="1"/>
      <c r="C26" s="13"/>
      <c r="D26" s="1" t="s">
        <v>122</v>
      </c>
      <c r="E26" s="70"/>
      <c r="F26" s="70"/>
      <c r="G26" s="69"/>
      <c r="J26" s="181">
        <f t="shared" ref="J26:V26" si="11">SUM(J23:J25)</f>
        <v>0</v>
      </c>
      <c r="K26" s="145">
        <f t="shared" si="11"/>
        <v>0</v>
      </c>
      <c r="L26" s="50">
        <f t="shared" si="11"/>
        <v>0</v>
      </c>
      <c r="M26" s="181">
        <f t="shared" si="11"/>
        <v>0</v>
      </c>
      <c r="N26" s="155">
        <f t="shared" si="11"/>
        <v>0</v>
      </c>
      <c r="O26" s="135">
        <f t="shared" si="11"/>
        <v>0</v>
      </c>
      <c r="P26" s="181">
        <f t="shared" si="11"/>
        <v>0</v>
      </c>
      <c r="Q26" s="155">
        <f t="shared" si="11"/>
        <v>0</v>
      </c>
      <c r="R26" s="135">
        <f t="shared" si="11"/>
        <v>0</v>
      </c>
      <c r="S26" s="181">
        <f t="shared" si="11"/>
        <v>0</v>
      </c>
      <c r="T26" s="155">
        <f t="shared" si="11"/>
        <v>0</v>
      </c>
      <c r="U26" s="135">
        <f t="shared" si="11"/>
        <v>0</v>
      </c>
      <c r="V26" s="42">
        <f t="shared" si="11"/>
        <v>0</v>
      </c>
      <c r="W26" s="5"/>
    </row>
    <row r="27" spans="1:23" ht="9.75" customHeight="1">
      <c r="A27" s="1"/>
      <c r="C27" s="13"/>
      <c r="D27" s="1"/>
      <c r="E27" s="70"/>
      <c r="F27" s="70"/>
      <c r="G27" s="69"/>
      <c r="J27" s="181"/>
      <c r="K27" s="145"/>
      <c r="L27" s="50"/>
      <c r="M27" s="181"/>
      <c r="N27" s="155"/>
      <c r="O27" s="135"/>
      <c r="P27" s="181"/>
      <c r="Q27" s="155"/>
      <c r="R27" s="135"/>
      <c r="S27" s="181"/>
      <c r="T27" s="155"/>
      <c r="U27" s="135"/>
      <c r="V27" s="42"/>
      <c r="W27" s="5"/>
    </row>
    <row r="28" spans="1:23">
      <c r="A28" s="1"/>
      <c r="C28" s="13" t="s">
        <v>87</v>
      </c>
      <c r="D28" s="1"/>
      <c r="E28" s="68"/>
      <c r="F28" s="68"/>
      <c r="G28" s="59"/>
      <c r="J28" s="175">
        <v>0</v>
      </c>
      <c r="K28" s="145">
        <f>ROUND(J28*'RATES-Non Fed'!E40,0)</f>
        <v>0</v>
      </c>
      <c r="L28" s="50">
        <f>SUM(J28:K28)</f>
        <v>0</v>
      </c>
      <c r="M28" s="175">
        <f>ROUND((J28*1.02),0)</f>
        <v>0</v>
      </c>
      <c r="N28" s="145">
        <f>ROUND(M28*'RATES-Non Fed'!G40,0)</f>
        <v>0</v>
      </c>
      <c r="O28" s="50">
        <f>SUM(M28:N28)</f>
        <v>0</v>
      </c>
      <c r="P28" s="175">
        <f>ROUND((M28*1.02),0)</f>
        <v>0</v>
      </c>
      <c r="Q28" s="145">
        <f>ROUND(P28*'RATES-Non Fed'!I40,0)</f>
        <v>0</v>
      </c>
      <c r="R28" s="50">
        <f>SUM(P28:Q28)</f>
        <v>0</v>
      </c>
      <c r="S28" s="175">
        <f>ROUND((P28*1.02),0)</f>
        <v>0</v>
      </c>
      <c r="T28" s="145">
        <f>ROUND(S28*'RATES-Non Fed'!K40,0)</f>
        <v>0</v>
      </c>
      <c r="U28" s="50">
        <f>SUM(S28:T28)</f>
        <v>0</v>
      </c>
      <c r="V28" s="42">
        <f>SUM(L28+O28+R28+U28)</f>
        <v>0</v>
      </c>
      <c r="W28" s="5"/>
    </row>
    <row r="29" spans="1:23">
      <c r="A29" s="1"/>
      <c r="C29" s="13" t="s">
        <v>19</v>
      </c>
      <c r="D29" s="1"/>
      <c r="E29" s="3"/>
      <c r="F29" s="3"/>
      <c r="J29" s="175">
        <v>0</v>
      </c>
      <c r="K29" s="145">
        <f>ROUND(J29*'RATES-Non Fed'!E39,0)</f>
        <v>0</v>
      </c>
      <c r="L29" s="50">
        <f>SUM(J29:K29)</f>
        <v>0</v>
      </c>
      <c r="M29" s="175">
        <f>ROUND((J29*1.02),0)</f>
        <v>0</v>
      </c>
      <c r="N29" s="145">
        <f>ROUND(M29*'RATES-Non Fed'!G39,0)</f>
        <v>0</v>
      </c>
      <c r="O29" s="50">
        <f>SUM(M29:N29)</f>
        <v>0</v>
      </c>
      <c r="P29" s="175">
        <f>ROUND((M29*1.02),0)</f>
        <v>0</v>
      </c>
      <c r="Q29" s="145">
        <f>ROUND(P29*'RATES-Non Fed'!I39,0)</f>
        <v>0</v>
      </c>
      <c r="R29" s="50">
        <f>SUM(P29:Q29)</f>
        <v>0</v>
      </c>
      <c r="S29" s="175">
        <f>ROUND((P29*1.02),0)</f>
        <v>0</v>
      </c>
      <c r="T29" s="145">
        <f>ROUND(S29*'RATES-Non Fed'!K39,0)</f>
        <v>0</v>
      </c>
      <c r="U29" s="50">
        <f>SUM(S29:T29)</f>
        <v>0</v>
      </c>
      <c r="V29" s="42">
        <f>SUM(L29+O29+R29+U29)</f>
        <v>0</v>
      </c>
      <c r="W29" s="5"/>
    </row>
    <row r="30" spans="1:23">
      <c r="A30" s="1"/>
      <c r="C30" s="13" t="s">
        <v>20</v>
      </c>
      <c r="D30" s="1"/>
      <c r="E30" s="3"/>
      <c r="F30" s="3"/>
      <c r="J30" s="175">
        <v>0</v>
      </c>
      <c r="K30" s="145">
        <f>ROUND(J30*'RATES-Non Fed'!E39,0)</f>
        <v>0</v>
      </c>
      <c r="L30" s="50">
        <f>SUM(J30:K30)</f>
        <v>0</v>
      </c>
      <c r="M30" s="175">
        <f>ROUND((J30*1.02),0)</f>
        <v>0</v>
      </c>
      <c r="N30" s="145">
        <f>ROUND(M30*'RATES-Non Fed'!G39,0)</f>
        <v>0</v>
      </c>
      <c r="O30" s="50">
        <f>SUM(M30:N30)</f>
        <v>0</v>
      </c>
      <c r="P30" s="175">
        <f>ROUND((M30*1.02),0)</f>
        <v>0</v>
      </c>
      <c r="Q30" s="145">
        <f>ROUND(P30*'RATES-Non Fed'!I39,0)</f>
        <v>0</v>
      </c>
      <c r="R30" s="50">
        <f>SUM(P30:Q30)</f>
        <v>0</v>
      </c>
      <c r="S30" s="175">
        <f>ROUND((P30*1.02),0)</f>
        <v>0</v>
      </c>
      <c r="T30" s="145">
        <f>ROUND(S30*'RATES-Non Fed'!K39,0)</f>
        <v>0</v>
      </c>
      <c r="U30" s="50">
        <f>SUM(S30:T30)</f>
        <v>0</v>
      </c>
      <c r="V30" s="42">
        <f>SUM(L30+O30+R30+U30)</f>
        <v>0</v>
      </c>
      <c r="W30" s="5"/>
    </row>
    <row r="31" spans="1:23" s="82" customFormat="1">
      <c r="A31" s="130"/>
      <c r="C31" s="129" t="s">
        <v>21</v>
      </c>
      <c r="D31" s="130"/>
      <c r="E31" s="136"/>
      <c r="F31" s="136"/>
      <c r="J31" s="175">
        <v>0</v>
      </c>
      <c r="K31" s="145">
        <f>ROUND(J31*'RATES-Non Fed'!E40,0)</f>
        <v>0</v>
      </c>
      <c r="L31" s="50">
        <f>SUM(J31:K31)</f>
        <v>0</v>
      </c>
      <c r="M31" s="175">
        <f>ROUND((J31*1.02),0)</f>
        <v>0</v>
      </c>
      <c r="N31" s="145">
        <f>ROUND(M31*'RATES-Non Fed'!G40,0)</f>
        <v>0</v>
      </c>
      <c r="O31" s="50">
        <f>SUM(M31:N31)</f>
        <v>0</v>
      </c>
      <c r="P31" s="175">
        <f>ROUND((M31*1.02),0)</f>
        <v>0</v>
      </c>
      <c r="Q31" s="145">
        <f>ROUND(P31*'RATES-Non Fed'!I40,0)</f>
        <v>0</v>
      </c>
      <c r="R31" s="50">
        <f>SUM(P31:Q31)</f>
        <v>0</v>
      </c>
      <c r="S31" s="175">
        <f>ROUND((P31*1.02),0)</f>
        <v>0</v>
      </c>
      <c r="T31" s="145">
        <f>ROUND(S31*'RATES-Non Fed'!K40,0)</f>
        <v>0</v>
      </c>
      <c r="U31" s="50">
        <f>SUM(S31:T31)</f>
        <v>0</v>
      </c>
      <c r="V31" s="42">
        <f>SUM(L31+O31+R31+U31)</f>
        <v>0</v>
      </c>
      <c r="W31" s="137"/>
    </row>
    <row r="32" spans="1:23" s="82" customFormat="1">
      <c r="A32" s="130"/>
      <c r="C32" s="129" t="s">
        <v>88</v>
      </c>
      <c r="D32" s="130"/>
      <c r="E32" s="138"/>
      <c r="F32" s="138"/>
      <c r="G32" s="59"/>
      <c r="J32" s="175">
        <v>0</v>
      </c>
      <c r="K32" s="145">
        <f>ROUND(J32*'RATES-Non Fed'!E38,0)</f>
        <v>0</v>
      </c>
      <c r="L32" s="50">
        <f>SUM(J32:K32)</f>
        <v>0</v>
      </c>
      <c r="M32" s="175">
        <f>ROUND((J32*1.02),0)</f>
        <v>0</v>
      </c>
      <c r="N32" s="155">
        <f>ROUND(M32*'RATES-Non Fed'!G38,0)</f>
        <v>0</v>
      </c>
      <c r="O32" s="50">
        <f>SUM(M32:N32)</f>
        <v>0</v>
      </c>
      <c r="P32" s="175">
        <f>ROUND((M32*1.02),0)</f>
        <v>0</v>
      </c>
      <c r="Q32" s="155">
        <f>ROUND(P32*'RATES-Non Fed'!I38,0)</f>
        <v>0</v>
      </c>
      <c r="R32" s="50">
        <f>SUM(P32:Q32)</f>
        <v>0</v>
      </c>
      <c r="S32" s="175">
        <f>ROUND((P32*1.02),0)</f>
        <v>0</v>
      </c>
      <c r="T32" s="155">
        <f>ROUND(S32*'RATES-Non Fed'!K38,0)</f>
        <v>0</v>
      </c>
      <c r="U32" s="50">
        <f>SUM(S32:T32)</f>
        <v>0</v>
      </c>
      <c r="V32" s="42">
        <f>SUM(L32+O32+R32+U32)</f>
        <v>0</v>
      </c>
      <c r="W32" s="137"/>
    </row>
    <row r="33" spans="1:23">
      <c r="A33" s="1"/>
      <c r="B33" s="1"/>
      <c r="C33" s="1"/>
      <c r="D33" s="176" t="s">
        <v>174</v>
      </c>
      <c r="E33" s="26"/>
      <c r="F33" s="26"/>
      <c r="G33" s="1"/>
      <c r="H33" s="1"/>
      <c r="I33" s="1"/>
      <c r="J33" s="182">
        <f>SUM(J19+J26+J28+J29+J30+J31+J32)</f>
        <v>0</v>
      </c>
      <c r="K33" s="145">
        <f>SUM(K19+K26+K28+K29+K30+K31+K32)</f>
        <v>0</v>
      </c>
      <c r="L33" s="50"/>
      <c r="M33" s="182">
        <f>SUM(M19+M26+M28+M29+M30+M31+M32)</f>
        <v>0</v>
      </c>
      <c r="N33" s="145">
        <f>SUM(N19+N26+N28+N29+N30+N31+N32)</f>
        <v>0</v>
      </c>
      <c r="O33" s="50"/>
      <c r="P33" s="182">
        <f>SUM(P19+P26+P28+P29+P30+P31+P32)</f>
        <v>0</v>
      </c>
      <c r="Q33" s="145">
        <f>SUM(Q19+Q26+Q28+Q29+Q30+Q31+Q32)</f>
        <v>0</v>
      </c>
      <c r="R33" s="50"/>
      <c r="S33" s="182">
        <f>SUM(S19+S26+S28+S29+S30+S31+S32)</f>
        <v>0</v>
      </c>
      <c r="T33" s="145">
        <f>SUM(T19+T26+T28+T29+T30+T31+T32)</f>
        <v>0</v>
      </c>
      <c r="U33" s="50"/>
      <c r="V33" s="42"/>
      <c r="W33" s="5"/>
    </row>
    <row r="34" spans="1:23" ht="7.5" customHeight="1">
      <c r="A34" s="1"/>
      <c r="B34" s="1"/>
      <c r="C34" s="1"/>
      <c r="D34" s="26"/>
      <c r="E34" s="26"/>
      <c r="F34" s="26"/>
      <c r="G34" s="26"/>
      <c r="H34" s="26"/>
      <c r="I34" s="26"/>
      <c r="J34" s="52"/>
      <c r="K34" s="144"/>
      <c r="L34" s="164"/>
      <c r="M34" s="64"/>
      <c r="P34" s="64"/>
      <c r="Q34" s="144"/>
      <c r="R34" s="46"/>
      <c r="S34" s="64"/>
      <c r="T34" s="144"/>
      <c r="U34" s="46"/>
      <c r="V34" s="64" t="s">
        <v>1</v>
      </c>
      <c r="W34" s="6"/>
    </row>
    <row r="35" spans="1:23" s="31" customFormat="1">
      <c r="A35" s="40" t="s">
        <v>24</v>
      </c>
      <c r="B35" s="21"/>
      <c r="D35" s="28"/>
      <c r="E35" s="28"/>
      <c r="F35" s="28"/>
      <c r="G35" s="28"/>
      <c r="H35" s="28"/>
      <c r="I35" s="28"/>
      <c r="J35" s="47">
        <f>SUM(J33+K33)</f>
        <v>0</v>
      </c>
      <c r="K35" s="146"/>
      <c r="L35" s="166"/>
      <c r="M35" s="47">
        <f>SUM(M33+N33)</f>
        <v>0</v>
      </c>
      <c r="N35" s="146"/>
      <c r="O35" s="131"/>
      <c r="P35" s="47">
        <f>SUM(P33+Q33)</f>
        <v>0</v>
      </c>
      <c r="Q35" s="146"/>
      <c r="R35" s="131"/>
      <c r="S35" s="47">
        <f>SUM(S33+T33)</f>
        <v>0</v>
      </c>
      <c r="T35" s="146"/>
      <c r="U35" s="131"/>
      <c r="V35" s="47">
        <f>SUM(J35+M35+P35+S35)</f>
        <v>0</v>
      </c>
      <c r="W35" s="29"/>
    </row>
    <row r="36" spans="1:23" ht="8.25" customHeight="1">
      <c r="A36" s="1"/>
      <c r="B36" s="1"/>
      <c r="C36" s="28"/>
      <c r="D36" s="26"/>
      <c r="E36" s="26"/>
      <c r="F36" s="26"/>
      <c r="G36" s="26"/>
      <c r="H36" s="26"/>
      <c r="I36" s="26"/>
      <c r="J36" s="52"/>
      <c r="K36" s="144"/>
      <c r="L36" s="164"/>
      <c r="M36" s="46"/>
      <c r="N36" s="144"/>
      <c r="O36" s="46"/>
      <c r="P36" s="46"/>
      <c r="Q36" s="144"/>
      <c r="R36" s="46"/>
      <c r="S36" s="46"/>
      <c r="T36" s="144"/>
      <c r="U36" s="46"/>
      <c r="V36" s="46" t="s">
        <v>1</v>
      </c>
      <c r="W36" s="6"/>
    </row>
    <row r="37" spans="1:23">
      <c r="A37" s="22" t="s">
        <v>25</v>
      </c>
      <c r="B37" s="22" t="s">
        <v>26</v>
      </c>
      <c r="C37" s="21"/>
      <c r="D37" s="26"/>
      <c r="E37" s="26"/>
      <c r="F37" s="26"/>
      <c r="G37" s="26"/>
      <c r="H37" s="26"/>
      <c r="I37" s="26"/>
      <c r="J37" s="52"/>
      <c r="K37" s="144"/>
      <c r="L37" s="164"/>
      <c r="M37" s="50"/>
      <c r="N37" s="144"/>
      <c r="O37" s="46"/>
      <c r="P37" s="50"/>
      <c r="Q37" s="144"/>
      <c r="R37" s="46"/>
      <c r="S37" s="50"/>
      <c r="T37" s="144"/>
      <c r="U37" s="46"/>
      <c r="V37" s="50" t="s">
        <v>1</v>
      </c>
      <c r="W37" s="6"/>
    </row>
    <row r="38" spans="1:23">
      <c r="A38" s="21"/>
      <c r="B38" s="21"/>
      <c r="C38" s="10" t="s">
        <v>27</v>
      </c>
      <c r="D38" s="30"/>
      <c r="E38" s="30"/>
      <c r="F38" s="30"/>
      <c r="G38" s="30"/>
      <c r="H38" s="30"/>
      <c r="I38" s="30"/>
      <c r="J38" s="42">
        <v>0</v>
      </c>
      <c r="K38" s="144"/>
      <c r="L38" s="164"/>
      <c r="M38" s="42">
        <v>0</v>
      </c>
      <c r="N38" s="145"/>
      <c r="O38" s="50"/>
      <c r="P38" s="42">
        <v>0</v>
      </c>
      <c r="Q38" s="145"/>
      <c r="R38" s="50"/>
      <c r="S38" s="42">
        <v>0</v>
      </c>
      <c r="T38" s="145"/>
      <c r="U38" s="50"/>
      <c r="V38" s="42">
        <f>SUM(J38:U38)</f>
        <v>0</v>
      </c>
      <c r="W38" s="6"/>
    </row>
    <row r="39" spans="1:23">
      <c r="A39" s="21"/>
      <c r="B39" s="21"/>
      <c r="C39" s="10" t="s">
        <v>27</v>
      </c>
      <c r="D39" s="30"/>
      <c r="E39" s="30"/>
      <c r="F39" s="30"/>
      <c r="G39" s="30"/>
      <c r="H39" s="30"/>
      <c r="I39" s="30"/>
      <c r="J39" s="42">
        <v>0</v>
      </c>
      <c r="K39" s="144"/>
      <c r="L39" s="164"/>
      <c r="M39" s="42">
        <v>0</v>
      </c>
      <c r="N39" s="145"/>
      <c r="O39" s="50"/>
      <c r="P39" s="42">
        <v>0</v>
      </c>
      <c r="Q39" s="145"/>
      <c r="R39" s="50"/>
      <c r="S39" s="42">
        <v>0</v>
      </c>
      <c r="T39" s="145"/>
      <c r="U39" s="50"/>
      <c r="V39" s="42">
        <f>SUM(J39:U39)</f>
        <v>0</v>
      </c>
      <c r="W39" s="6"/>
    </row>
    <row r="40" spans="1:23">
      <c r="A40" s="21"/>
      <c r="B40" s="21"/>
      <c r="C40" s="27" t="s">
        <v>28</v>
      </c>
      <c r="D40" s="28"/>
      <c r="E40" s="28"/>
      <c r="F40" s="28"/>
      <c r="G40" s="28"/>
      <c r="H40" s="28"/>
      <c r="I40" s="28"/>
      <c r="J40" s="53">
        <f>SUM(J38:J39)</f>
        <v>0</v>
      </c>
      <c r="K40" s="147"/>
      <c r="L40" s="167"/>
      <c r="M40" s="53">
        <f>SUM(M38:M39)</f>
        <v>0</v>
      </c>
      <c r="N40" s="147"/>
      <c r="O40" s="48"/>
      <c r="P40" s="53">
        <f>SUM(P38:P39)</f>
        <v>0</v>
      </c>
      <c r="Q40" s="147"/>
      <c r="R40" s="48"/>
      <c r="S40" s="53">
        <f>SUM(S38:S39)</f>
        <v>0</v>
      </c>
      <c r="T40" s="147"/>
      <c r="U40" s="48"/>
      <c r="V40" s="53">
        <f>SUM(J40:U40)</f>
        <v>0</v>
      </c>
      <c r="W40" s="29"/>
    </row>
    <row r="41" spans="1:23" ht="9" customHeight="1">
      <c r="A41" s="1"/>
      <c r="B41" s="1"/>
      <c r="C41" s="28"/>
      <c r="D41" s="26"/>
      <c r="E41" s="26"/>
      <c r="F41" s="26"/>
      <c r="G41" s="26"/>
      <c r="H41" s="26"/>
      <c r="I41" s="26"/>
      <c r="J41" s="52"/>
      <c r="K41" s="144"/>
      <c r="L41" s="164"/>
      <c r="M41" s="46"/>
      <c r="N41" s="144"/>
      <c r="O41" s="46"/>
      <c r="P41" s="46"/>
      <c r="Q41" s="144"/>
      <c r="R41" s="46"/>
      <c r="S41" s="46"/>
      <c r="T41" s="144"/>
      <c r="U41" s="46"/>
      <c r="V41" s="46"/>
      <c r="W41" s="6"/>
    </row>
    <row r="42" spans="1:23">
      <c r="A42" s="22" t="s">
        <v>29</v>
      </c>
      <c r="B42" s="22" t="s">
        <v>30</v>
      </c>
      <c r="C42" s="1"/>
      <c r="D42" s="21"/>
      <c r="E42" s="21"/>
      <c r="F42" s="21"/>
      <c r="G42" s="1"/>
      <c r="H42" s="1"/>
      <c r="I42" s="1"/>
      <c r="J42" s="54" t="s">
        <v>1</v>
      </c>
      <c r="K42" s="145"/>
      <c r="L42" s="165"/>
      <c r="M42" s="45" t="s">
        <v>1</v>
      </c>
      <c r="N42" s="145"/>
      <c r="O42" s="50"/>
      <c r="P42" s="45" t="s">
        <v>1</v>
      </c>
      <c r="Q42" s="145"/>
      <c r="R42" s="50"/>
      <c r="S42" s="45" t="s">
        <v>1</v>
      </c>
      <c r="T42" s="145"/>
      <c r="U42" s="50"/>
      <c r="V42" s="45"/>
      <c r="W42" s="5"/>
    </row>
    <row r="43" spans="1:23">
      <c r="A43" s="21"/>
      <c r="B43" s="21"/>
      <c r="C43" s="13" t="s">
        <v>31</v>
      </c>
      <c r="D43" s="10" t="s">
        <v>27</v>
      </c>
      <c r="E43" s="31"/>
      <c r="F43" s="31"/>
      <c r="J43" s="42">
        <v>0</v>
      </c>
      <c r="K43" s="145"/>
      <c r="L43" s="165"/>
      <c r="M43" s="42">
        <f>ROUND((J43*1.02),0)</f>
        <v>0</v>
      </c>
      <c r="N43" s="155"/>
      <c r="O43" s="135"/>
      <c r="P43" s="42">
        <f>ROUND((M43*1.02),0)</f>
        <v>0</v>
      </c>
      <c r="Q43" s="155"/>
      <c r="R43" s="135"/>
      <c r="S43" s="42">
        <f>ROUND((P43*1.02),0)</f>
        <v>0</v>
      </c>
      <c r="T43" s="155"/>
      <c r="U43" s="135"/>
      <c r="V43" s="42">
        <f>SUM(J43:U43)</f>
        <v>0</v>
      </c>
      <c r="W43" s="5"/>
    </row>
    <row r="44" spans="1:23">
      <c r="A44" s="21"/>
      <c r="B44" s="21"/>
      <c r="C44" s="13" t="s">
        <v>32</v>
      </c>
      <c r="D44" s="10" t="s">
        <v>27</v>
      </c>
      <c r="E44" s="31"/>
      <c r="F44" s="31"/>
      <c r="J44" s="42">
        <v>0</v>
      </c>
      <c r="K44" s="145"/>
      <c r="L44" s="165"/>
      <c r="M44" s="42">
        <f>ROUND((J44*1.02),0)</f>
        <v>0</v>
      </c>
      <c r="N44" s="155"/>
      <c r="O44" s="135"/>
      <c r="P44" s="42">
        <f>ROUND((M44*1.02),0)</f>
        <v>0</v>
      </c>
      <c r="Q44" s="155"/>
      <c r="R44" s="135"/>
      <c r="S44" s="42">
        <f>ROUND((P44*1.02),0)</f>
        <v>0</v>
      </c>
      <c r="T44" s="155"/>
      <c r="U44" s="135"/>
      <c r="V44" s="42">
        <f>SUM(J44:U44)</f>
        <v>0</v>
      </c>
      <c r="W44" s="5"/>
    </row>
    <row r="45" spans="1:23" s="31" customFormat="1">
      <c r="A45" s="21"/>
      <c r="B45" s="21"/>
      <c r="C45" s="27" t="s">
        <v>33</v>
      </c>
      <c r="D45" s="28"/>
      <c r="E45" s="28"/>
      <c r="F45" s="28"/>
      <c r="G45" s="28"/>
      <c r="H45" s="28"/>
      <c r="I45" s="28"/>
      <c r="J45" s="53">
        <f>SUM(J43:J44)</f>
        <v>0</v>
      </c>
      <c r="K45" s="147"/>
      <c r="L45" s="167"/>
      <c r="M45" s="55">
        <f>SUM(M43:M44)</f>
        <v>0</v>
      </c>
      <c r="N45" s="147"/>
      <c r="O45" s="48"/>
      <c r="P45" s="55">
        <f>SUM(P43:P44)</f>
        <v>0</v>
      </c>
      <c r="Q45" s="147"/>
      <c r="R45" s="48"/>
      <c r="S45" s="55">
        <f>SUM(S43:S44)</f>
        <v>0</v>
      </c>
      <c r="T45" s="147"/>
      <c r="U45" s="48"/>
      <c r="V45" s="55">
        <f>SUM(J45:U45)</f>
        <v>0</v>
      </c>
      <c r="W45" s="29"/>
    </row>
    <row r="46" spans="1:23" ht="10.5" customHeight="1">
      <c r="A46" s="1"/>
      <c r="B46" s="1"/>
      <c r="C46" s="28"/>
      <c r="D46" s="26"/>
      <c r="E46" s="26"/>
      <c r="F46" s="26"/>
      <c r="G46" s="26"/>
      <c r="H46" s="26"/>
      <c r="I46" s="26"/>
      <c r="J46" s="52"/>
      <c r="K46" s="144"/>
      <c r="L46" s="164"/>
      <c r="M46" s="42"/>
      <c r="N46" s="144"/>
      <c r="O46" s="46"/>
      <c r="P46" s="42"/>
      <c r="Q46" s="144"/>
      <c r="R46" s="46"/>
      <c r="S46" s="42"/>
      <c r="T46" s="144"/>
      <c r="U46" s="46"/>
      <c r="V46" s="42"/>
      <c r="W46" s="6"/>
    </row>
    <row r="47" spans="1:23">
      <c r="A47" s="22" t="s">
        <v>34</v>
      </c>
      <c r="B47" s="22" t="s">
        <v>35</v>
      </c>
      <c r="C47" s="21"/>
      <c r="D47" s="21"/>
      <c r="E47" s="21"/>
      <c r="F47" s="21"/>
      <c r="G47" s="1"/>
      <c r="H47" s="1"/>
      <c r="I47" s="1"/>
      <c r="J47" s="54" t="s">
        <v>1</v>
      </c>
      <c r="K47" s="145"/>
      <c r="L47" s="165"/>
      <c r="M47" s="42" t="s">
        <v>1</v>
      </c>
      <c r="N47" s="145"/>
      <c r="O47" s="50"/>
      <c r="P47" s="42" t="s">
        <v>1</v>
      </c>
      <c r="Q47" s="145"/>
      <c r="R47" s="50"/>
      <c r="S47" s="42" t="s">
        <v>1</v>
      </c>
      <c r="T47" s="145"/>
      <c r="U47" s="50"/>
      <c r="V47" s="42"/>
      <c r="W47" s="5"/>
    </row>
    <row r="48" spans="1:23">
      <c r="A48" s="21"/>
      <c r="B48" s="21"/>
      <c r="C48" s="13" t="s">
        <v>36</v>
      </c>
      <c r="D48" s="3"/>
      <c r="E48" s="31"/>
      <c r="F48" s="31"/>
      <c r="J48" s="42">
        <v>0</v>
      </c>
      <c r="K48" s="145"/>
      <c r="L48" s="165"/>
      <c r="M48" s="42">
        <f>ROUND((J48*1.02),0)</f>
        <v>0</v>
      </c>
      <c r="N48" s="155"/>
      <c r="O48" s="135"/>
      <c r="P48" s="42">
        <f>ROUND((M48*1.02),0)</f>
        <v>0</v>
      </c>
      <c r="Q48" s="155"/>
      <c r="R48" s="135"/>
      <c r="S48" s="42">
        <f>ROUND((P48*1.02),0)</f>
        <v>0</v>
      </c>
      <c r="T48" s="155"/>
      <c r="U48" s="135"/>
      <c r="V48" s="42">
        <f t="shared" ref="V48:V59" si="12">SUM(J48:U48)</f>
        <v>0</v>
      </c>
      <c r="W48" s="5"/>
    </row>
    <row r="49" spans="1:25">
      <c r="A49" s="21"/>
      <c r="B49" s="21"/>
      <c r="C49" s="13" t="s">
        <v>37</v>
      </c>
      <c r="D49" s="3"/>
      <c r="E49" s="31"/>
      <c r="F49" s="31"/>
      <c r="J49" s="42">
        <v>0</v>
      </c>
      <c r="K49" s="145"/>
      <c r="L49" s="165"/>
      <c r="M49" s="42">
        <f t="shared" ref="M49:M58" si="13">ROUND((J49*1.02),0)</f>
        <v>0</v>
      </c>
      <c r="N49" s="155"/>
      <c r="O49" s="135"/>
      <c r="P49" s="42">
        <f t="shared" ref="P49:P58" si="14">ROUND((M49*1.02),0)</f>
        <v>0</v>
      </c>
      <c r="Q49" s="155"/>
      <c r="R49" s="135"/>
      <c r="S49" s="42">
        <f t="shared" ref="S49:S58" si="15">ROUND((P49*1.02),0)</f>
        <v>0</v>
      </c>
      <c r="T49" s="155"/>
      <c r="U49" s="135"/>
      <c r="V49" s="42">
        <f t="shared" si="12"/>
        <v>0</v>
      </c>
      <c r="W49" s="5"/>
    </row>
    <row r="50" spans="1:25">
      <c r="A50" s="21"/>
      <c r="B50" s="21"/>
      <c r="C50" s="13" t="s">
        <v>38</v>
      </c>
      <c r="D50" s="3"/>
      <c r="E50" s="31"/>
      <c r="F50" s="31"/>
      <c r="J50" s="42">
        <v>0</v>
      </c>
      <c r="K50" s="145"/>
      <c r="L50" s="165"/>
      <c r="M50" s="42">
        <f t="shared" si="13"/>
        <v>0</v>
      </c>
      <c r="N50" s="155"/>
      <c r="O50" s="135"/>
      <c r="P50" s="42">
        <f t="shared" si="14"/>
        <v>0</v>
      </c>
      <c r="Q50" s="156"/>
      <c r="R50" s="42"/>
      <c r="S50" s="42">
        <f t="shared" si="15"/>
        <v>0</v>
      </c>
      <c r="T50" s="156"/>
      <c r="U50" s="42"/>
      <c r="V50" s="42">
        <f t="shared" si="12"/>
        <v>0</v>
      </c>
      <c r="W50" s="5"/>
    </row>
    <row r="51" spans="1:25">
      <c r="A51" s="21"/>
      <c r="B51" s="21"/>
      <c r="C51" s="13" t="s">
        <v>39</v>
      </c>
      <c r="D51" s="3"/>
      <c r="E51" s="31"/>
      <c r="F51" s="31"/>
      <c r="J51" s="42">
        <v>0</v>
      </c>
      <c r="K51" s="145"/>
      <c r="L51" s="165"/>
      <c r="M51" s="42">
        <f t="shared" si="13"/>
        <v>0</v>
      </c>
      <c r="N51" s="155"/>
      <c r="O51" s="135"/>
      <c r="P51" s="42">
        <f t="shared" si="14"/>
        <v>0</v>
      </c>
      <c r="Q51" s="155"/>
      <c r="R51" s="135"/>
      <c r="S51" s="42">
        <f t="shared" si="15"/>
        <v>0</v>
      </c>
      <c r="T51" s="155"/>
      <c r="U51" s="135"/>
      <c r="V51" s="42">
        <f t="shared" si="12"/>
        <v>0</v>
      </c>
      <c r="W51" s="5"/>
    </row>
    <row r="52" spans="1:25">
      <c r="A52" s="21"/>
      <c r="B52" s="21"/>
      <c r="C52" s="193" t="s">
        <v>208</v>
      </c>
      <c r="D52" s="3"/>
      <c r="E52" s="31"/>
      <c r="F52" s="31"/>
      <c r="J52" s="42">
        <v>0</v>
      </c>
      <c r="K52" s="145"/>
      <c r="L52" s="165"/>
      <c r="M52" s="42">
        <f t="shared" si="13"/>
        <v>0</v>
      </c>
      <c r="N52" s="155"/>
      <c r="O52" s="135"/>
      <c r="P52" s="42">
        <f t="shared" si="14"/>
        <v>0</v>
      </c>
      <c r="Q52" s="155"/>
      <c r="R52" s="135"/>
      <c r="S52" s="42">
        <f t="shared" si="15"/>
        <v>0</v>
      </c>
      <c r="T52" s="155"/>
      <c r="U52" s="135"/>
      <c r="V52" s="42">
        <f t="shared" si="12"/>
        <v>0</v>
      </c>
      <c r="W52" s="5"/>
    </row>
    <row r="53" spans="1:25">
      <c r="A53" s="21"/>
      <c r="B53" s="21"/>
      <c r="C53" s="13" t="s">
        <v>90</v>
      </c>
      <c r="D53" s="3"/>
      <c r="E53" s="31"/>
      <c r="F53" s="31"/>
      <c r="J53" s="42">
        <v>0</v>
      </c>
      <c r="K53" s="145"/>
      <c r="L53" s="165"/>
      <c r="M53" s="42">
        <f t="shared" si="13"/>
        <v>0</v>
      </c>
      <c r="N53" s="156"/>
      <c r="O53" s="42"/>
      <c r="P53" s="42">
        <f t="shared" si="14"/>
        <v>0</v>
      </c>
      <c r="Q53" s="156"/>
      <c r="R53" s="42"/>
      <c r="S53" s="42">
        <f t="shared" si="15"/>
        <v>0</v>
      </c>
      <c r="T53" s="156"/>
      <c r="U53" s="42"/>
      <c r="V53" s="42">
        <f t="shared" si="12"/>
        <v>0</v>
      </c>
      <c r="W53" s="5"/>
    </row>
    <row r="54" spans="1:25">
      <c r="A54" s="21"/>
      <c r="B54" s="21"/>
      <c r="C54" s="13" t="s">
        <v>40</v>
      </c>
      <c r="D54" s="21"/>
      <c r="E54" s="21"/>
      <c r="F54" s="21"/>
      <c r="G54" s="1"/>
      <c r="H54" s="1"/>
      <c r="I54" s="1"/>
      <c r="J54" s="42">
        <v>0</v>
      </c>
      <c r="K54" s="145"/>
      <c r="L54" s="165"/>
      <c r="M54" s="42">
        <f t="shared" si="13"/>
        <v>0</v>
      </c>
      <c r="N54" s="156"/>
      <c r="O54" s="42"/>
      <c r="P54" s="42">
        <f t="shared" si="14"/>
        <v>0</v>
      </c>
      <c r="Q54" s="156"/>
      <c r="R54" s="42"/>
      <c r="S54" s="42">
        <f t="shared" si="15"/>
        <v>0</v>
      </c>
      <c r="T54" s="156"/>
      <c r="U54" s="42"/>
      <c r="V54" s="42">
        <f t="shared" si="12"/>
        <v>0</v>
      </c>
      <c r="W54" s="5"/>
    </row>
    <row r="55" spans="1:25">
      <c r="A55" s="21"/>
      <c r="B55" s="21"/>
      <c r="C55" s="22" t="s">
        <v>41</v>
      </c>
      <c r="D55" s="10"/>
      <c r="E55" s="31"/>
      <c r="F55" s="31"/>
      <c r="J55" s="42">
        <v>0</v>
      </c>
      <c r="K55" s="145"/>
      <c r="L55" s="165"/>
      <c r="M55" s="42">
        <f t="shared" si="13"/>
        <v>0</v>
      </c>
      <c r="N55" s="155"/>
      <c r="O55" s="135"/>
      <c r="P55" s="42">
        <f t="shared" si="14"/>
        <v>0</v>
      </c>
      <c r="Q55" s="155"/>
      <c r="R55" s="135"/>
      <c r="S55" s="42">
        <f t="shared" si="15"/>
        <v>0</v>
      </c>
      <c r="T55" s="155"/>
      <c r="U55" s="135"/>
      <c r="V55" s="42">
        <f t="shared" si="12"/>
        <v>0</v>
      </c>
      <c r="W55" s="5"/>
      <c r="X55" s="76"/>
    </row>
    <row r="56" spans="1:25">
      <c r="A56" s="21"/>
      <c r="B56" s="21"/>
      <c r="C56" s="63" t="s">
        <v>42</v>
      </c>
      <c r="D56" s="10"/>
      <c r="E56" s="31"/>
      <c r="F56" s="31"/>
      <c r="J56" s="42">
        <v>0</v>
      </c>
      <c r="K56" s="145"/>
      <c r="L56" s="165"/>
      <c r="M56" s="42">
        <f t="shared" si="13"/>
        <v>0</v>
      </c>
      <c r="N56" s="155"/>
      <c r="O56" s="135"/>
      <c r="P56" s="42">
        <f t="shared" si="14"/>
        <v>0</v>
      </c>
      <c r="Q56" s="155"/>
      <c r="R56" s="135"/>
      <c r="S56" s="42">
        <f t="shared" si="15"/>
        <v>0</v>
      </c>
      <c r="T56" s="155"/>
      <c r="U56" s="135"/>
      <c r="V56" s="42">
        <f t="shared" si="12"/>
        <v>0</v>
      </c>
      <c r="W56" s="5"/>
      <c r="X56" s="76"/>
    </row>
    <row r="57" spans="1:25">
      <c r="A57" s="21"/>
      <c r="B57" s="21"/>
      <c r="C57" s="63" t="s">
        <v>92</v>
      </c>
      <c r="D57" s="10"/>
      <c r="E57" s="31"/>
      <c r="F57" s="31"/>
      <c r="J57" s="42">
        <v>0</v>
      </c>
      <c r="K57" s="145"/>
      <c r="L57" s="165"/>
      <c r="M57" s="42">
        <f t="shared" si="13"/>
        <v>0</v>
      </c>
      <c r="N57" s="155"/>
      <c r="O57" s="135"/>
      <c r="P57" s="42">
        <f t="shared" si="14"/>
        <v>0</v>
      </c>
      <c r="Q57" s="155"/>
      <c r="R57" s="135"/>
      <c r="S57" s="42">
        <f t="shared" si="15"/>
        <v>0</v>
      </c>
      <c r="T57" s="155"/>
      <c r="U57" s="135"/>
      <c r="V57" s="42">
        <f t="shared" si="12"/>
        <v>0</v>
      </c>
      <c r="W57" s="5"/>
      <c r="X57" s="76"/>
    </row>
    <row r="58" spans="1:25">
      <c r="A58" s="21"/>
      <c r="B58" s="21"/>
      <c r="C58" s="63" t="s">
        <v>93</v>
      </c>
      <c r="D58" s="10"/>
      <c r="E58" s="31"/>
      <c r="F58" s="31"/>
      <c r="J58" s="42">
        <v>0</v>
      </c>
      <c r="K58" s="145"/>
      <c r="L58" s="165"/>
      <c r="M58" s="42">
        <f t="shared" si="13"/>
        <v>0</v>
      </c>
      <c r="N58" s="155"/>
      <c r="O58" s="135"/>
      <c r="P58" s="42">
        <f t="shared" si="14"/>
        <v>0</v>
      </c>
      <c r="Q58" s="155"/>
      <c r="R58" s="135"/>
      <c r="S58" s="42">
        <f t="shared" si="15"/>
        <v>0</v>
      </c>
      <c r="T58" s="155"/>
      <c r="U58" s="135"/>
      <c r="V58" s="42">
        <f t="shared" si="12"/>
        <v>0</v>
      </c>
      <c r="W58" s="5"/>
      <c r="X58" s="76"/>
    </row>
    <row r="59" spans="1:25">
      <c r="A59" s="40" t="s">
        <v>43</v>
      </c>
      <c r="D59" s="28"/>
      <c r="E59" s="28"/>
      <c r="F59" s="28"/>
      <c r="G59" s="28"/>
      <c r="H59" s="28"/>
      <c r="I59" s="28"/>
      <c r="J59" s="51">
        <f>SUM(J48:J58)</f>
        <v>0</v>
      </c>
      <c r="K59" s="148"/>
      <c r="L59" s="168"/>
      <c r="M59" s="43">
        <f>SUM(M48:M58)</f>
        <v>0</v>
      </c>
      <c r="N59" s="148"/>
      <c r="O59" s="44"/>
      <c r="P59" s="43">
        <f>SUM(P48:P58)</f>
        <v>0</v>
      </c>
      <c r="Q59" s="148"/>
      <c r="R59" s="44"/>
      <c r="S59" s="43">
        <f>SUM(S48:S58)</f>
        <v>0</v>
      </c>
      <c r="T59" s="148"/>
      <c r="U59" s="44"/>
      <c r="V59" s="43">
        <f t="shared" si="12"/>
        <v>0</v>
      </c>
      <c r="W59" s="34"/>
      <c r="X59" s="76"/>
    </row>
    <row r="60" spans="1:25" ht="7.5" customHeight="1">
      <c r="A60" s="21"/>
      <c r="B60" s="21"/>
      <c r="C60" s="26"/>
      <c r="D60" s="28"/>
      <c r="E60" s="28"/>
      <c r="F60" s="28"/>
      <c r="G60" s="26"/>
      <c r="H60" s="26"/>
      <c r="I60" s="26"/>
      <c r="J60" s="52"/>
      <c r="K60" s="144"/>
      <c r="L60" s="164"/>
      <c r="M60" s="46"/>
      <c r="N60" s="144"/>
      <c r="O60" s="46"/>
      <c r="P60" s="46"/>
      <c r="Q60" s="144"/>
      <c r="R60" s="46"/>
      <c r="S60" s="46"/>
      <c r="T60" s="144"/>
      <c r="U60" s="46"/>
      <c r="V60" s="46" t="s">
        <v>1</v>
      </c>
      <c r="W60" s="6"/>
    </row>
    <row r="61" spans="1:25" ht="16.5">
      <c r="A61" s="28"/>
      <c r="B61" s="28"/>
      <c r="C61" s="28"/>
      <c r="D61" s="21"/>
      <c r="E61" s="32" t="s">
        <v>44</v>
      </c>
      <c r="F61" s="32"/>
      <c r="G61" s="39"/>
      <c r="H61" s="39"/>
      <c r="I61" s="39"/>
      <c r="J61" s="65">
        <f>ROUND(+J59+J45+J40+J35,0)</f>
        <v>0</v>
      </c>
      <c r="K61" s="149"/>
      <c r="L61" s="169"/>
      <c r="M61" s="65">
        <f>ROUND(+M59+M45+M40+M35,0)</f>
        <v>0</v>
      </c>
      <c r="N61" s="149"/>
      <c r="O61" s="65"/>
      <c r="P61" s="65">
        <f>ROUND(+P59+P45+P40+P35,0)</f>
        <v>0</v>
      </c>
      <c r="Q61" s="149"/>
      <c r="R61" s="65"/>
      <c r="S61" s="65">
        <f>ROUND(+S59+S45+S40+S35,0)</f>
        <v>0</v>
      </c>
      <c r="T61" s="149"/>
      <c r="U61" s="65"/>
      <c r="V61" s="65">
        <f>SUM(J61:U61)</f>
        <v>0</v>
      </c>
      <c r="W61" s="34"/>
    </row>
    <row r="62" spans="1:25" ht="7.5" customHeight="1">
      <c r="A62" s="28"/>
      <c r="B62" s="28"/>
      <c r="C62" s="28"/>
      <c r="D62" s="21"/>
      <c r="E62" s="32"/>
      <c r="F62" s="32"/>
      <c r="G62" s="39"/>
      <c r="H62" s="39"/>
      <c r="I62" s="39"/>
      <c r="J62" s="66"/>
      <c r="K62" s="149"/>
      <c r="L62" s="169"/>
      <c r="M62" s="65"/>
      <c r="N62" s="157"/>
      <c r="O62" s="185"/>
      <c r="P62" s="65"/>
      <c r="Q62" s="157"/>
      <c r="R62" s="185"/>
      <c r="S62" s="65"/>
      <c r="T62" s="157"/>
      <c r="U62" s="185"/>
      <c r="V62" s="65"/>
    </row>
    <row r="63" spans="1:25">
      <c r="A63" s="28"/>
      <c r="B63" s="28"/>
      <c r="C63" s="28"/>
      <c r="D63" s="21"/>
      <c r="G63" s="39"/>
      <c r="H63" s="84" t="s">
        <v>118</v>
      </c>
      <c r="I63" s="39"/>
      <c r="J63" s="74">
        <f>SUM(J61)</f>
        <v>0</v>
      </c>
      <c r="K63" s="150"/>
      <c r="L63" s="170"/>
      <c r="M63" s="74">
        <f>SUM(M61)</f>
        <v>0</v>
      </c>
      <c r="N63" s="150"/>
      <c r="O63" s="186"/>
      <c r="P63" s="74">
        <f>SUM(P61)</f>
        <v>0</v>
      </c>
      <c r="Q63" s="150"/>
      <c r="R63" s="186"/>
      <c r="S63" s="74">
        <f>SUM(S61)</f>
        <v>0</v>
      </c>
      <c r="T63" s="150"/>
      <c r="U63" s="186"/>
      <c r="V63" s="74">
        <f>SUM(J63:U63)</f>
        <v>0</v>
      </c>
      <c r="X63" s="76"/>
    </row>
    <row r="64" spans="1:25">
      <c r="A64" s="33" t="s">
        <v>117</v>
      </c>
      <c r="B64" s="1"/>
      <c r="C64" s="1"/>
      <c r="J64" s="42"/>
      <c r="K64" s="151"/>
      <c r="L64" s="171"/>
      <c r="M64" s="50"/>
      <c r="N64" s="151"/>
      <c r="O64" s="56"/>
      <c r="P64" s="50"/>
      <c r="Q64" s="151"/>
      <c r="R64" s="56"/>
      <c r="S64" s="50"/>
      <c r="T64" s="151"/>
      <c r="U64" s="56"/>
      <c r="V64" s="50"/>
      <c r="W64" s="5"/>
      <c r="Y64" s="75"/>
    </row>
    <row r="65" spans="1:23">
      <c r="A65" s="13" t="s">
        <v>183</v>
      </c>
      <c r="B65" s="1"/>
      <c r="D65" s="7">
        <f>IF(AND(($E$72)="R",($E$74)="C"),('RATES-Non Fed'!E43),IF(AND(($E$72)="R",($E$74)="O"),('RATES-Non Fed'!E48),IF(AND(($E$72)="I",($E$74)="C"),('RATES-Non Fed'!E44),IF(AND(($E$72)="I",($E$74)="O"),('RATES-Non Fed'!E49),IF(AND(($E$72)="P",($E$74)="C"),('RATES-Non Fed'!E45),IF(AND(($E$72)="P",($E$74)="O"),('RATES-Non Fed'!E50),($E$73)))))))</f>
        <v>0.58250000000000002</v>
      </c>
      <c r="E65" s="7">
        <f>IF(AND(($E$72)="R",($E$74)="C"),('RATES-Non Fed'!G43),IF(AND(($E$72)="R",($E$74)="O"),('RATES-Non Fed'!G48),IF(AND(($E$72)="I",($E$74)="C"),('RATES-Non Fed'!G44),IF(AND(($E$72)="I",($E$74)="O"),('RATES-Non Fed'!G49),IF(AND(($E$72)="P",($E$74)="C"),('RATES-Non Fed'!G45),IF(AND(($E$72)="P",($E$74)="O"),('RATES-Non Fed'!G50),($E$73)))))))</f>
        <v>0.59583333333333333</v>
      </c>
      <c r="F65" s="7">
        <f>IF(AND(($E$72)="R",($E$74)="C"),('RATES-Non Fed'!I43),IF(AND(($E$72)="R",($E$74)="O"),('RATES-Non Fed'!I48),IF(AND(($E$72)="I",($E$74)="C"),('RATES-Non Fed'!I44),IF(AND(($E$72)="I",($E$74)="O"),('RATES-Non Fed'!I49),IF(AND(($E$72)="P",($E$74)="C"),('RATES-Non Fed'!I45),IF(AND(($E$72)="P",($E$74)="O"),('RATES-Non Fed'!I50),($E$73)))))))</f>
        <v>0.60083333333333333</v>
      </c>
      <c r="G65" s="7">
        <f>IF(AND(($E$72)="R",($E$74)="C"),('RATES-Non Fed'!K43),IF(AND(($E$72)="R",($E$74)="O"),('RATES-Non Fed'!K48),IF(AND(($E$72)="I",($E$74)="C"),('RATES-Non Fed'!K44),IF(AND(($E$72)="I",($E$74)="O"),('RATES-Non Fed'!K49),IF(AND(($E$72)="P",($E$74)="C"),('RATES-Non Fed'!K45),IF(AND(($E$72)="P",($E$74)="O"),('RATES-Non Fed'!K50),($E$73)))))))</f>
        <v>0.60499999999999998</v>
      </c>
      <c r="H65" s="7"/>
      <c r="J65" s="50">
        <f>SUM(J63*D65)</f>
        <v>0</v>
      </c>
      <c r="K65" s="145"/>
      <c r="L65" s="165"/>
      <c r="M65" s="50">
        <f>SUM(M63*E65)</f>
        <v>0</v>
      </c>
      <c r="N65" s="145"/>
      <c r="O65" s="50"/>
      <c r="P65" s="50">
        <f>SUM(P63*F65)</f>
        <v>0</v>
      </c>
      <c r="Q65" s="145"/>
      <c r="R65" s="50"/>
      <c r="S65" s="50">
        <f>SUM(S63*G65)</f>
        <v>0</v>
      </c>
      <c r="T65" s="145"/>
      <c r="U65" s="50"/>
      <c r="V65" s="50">
        <f>SUM(J65:U65)</f>
        <v>0</v>
      </c>
      <c r="W65" s="5"/>
    </row>
    <row r="66" spans="1:23">
      <c r="A66" s="40" t="s">
        <v>119</v>
      </c>
      <c r="B66" s="1"/>
      <c r="C66" s="24"/>
      <c r="D66" s="35"/>
      <c r="E66" s="7"/>
      <c r="F66" s="7"/>
      <c r="G66" s="7"/>
      <c r="H66" s="7"/>
      <c r="I66" s="7"/>
      <c r="J66" s="53">
        <f>SUM(J65:J65)</f>
        <v>0</v>
      </c>
      <c r="K66" s="148"/>
      <c r="L66" s="168"/>
      <c r="M66" s="53">
        <f>SUM(M65:M65)</f>
        <v>0</v>
      </c>
      <c r="N66" s="148"/>
      <c r="O66" s="44"/>
      <c r="P66" s="53">
        <f>SUM(P65:P65)</f>
        <v>0</v>
      </c>
      <c r="Q66" s="148"/>
      <c r="R66" s="44"/>
      <c r="S66" s="53">
        <f>SUM(S65:S65)</f>
        <v>0</v>
      </c>
      <c r="T66" s="148"/>
      <c r="U66" s="44"/>
      <c r="V66" s="53">
        <f>SUM(J66:U66)</f>
        <v>0</v>
      </c>
      <c r="W66" s="5"/>
    </row>
    <row r="67" spans="1:23">
      <c r="A67" s="40"/>
      <c r="B67" s="1"/>
      <c r="C67" s="24"/>
      <c r="D67" s="35"/>
      <c r="E67" s="7"/>
      <c r="F67" s="7"/>
      <c r="G67" s="7"/>
      <c r="H67" s="7"/>
      <c r="I67" s="7"/>
      <c r="J67" s="61"/>
      <c r="K67" s="148"/>
      <c r="L67" s="168"/>
      <c r="M67" s="62"/>
      <c r="N67" s="148"/>
      <c r="O67" s="44"/>
      <c r="P67" s="62"/>
      <c r="Q67" s="148"/>
      <c r="R67" s="44"/>
      <c r="S67" s="62"/>
      <c r="T67" s="148"/>
      <c r="U67" s="44"/>
      <c r="V67" s="62"/>
      <c r="W67" s="5"/>
    </row>
    <row r="68" spans="1:23" ht="19.5" thickBot="1">
      <c r="A68" s="40"/>
      <c r="B68" s="1"/>
      <c r="C68" s="60" t="s">
        <v>45</v>
      </c>
      <c r="D68" s="35"/>
      <c r="E68" s="7"/>
      <c r="F68" s="7"/>
      <c r="G68" s="7"/>
      <c r="H68" s="7"/>
      <c r="I68" s="7"/>
      <c r="J68" s="72">
        <f>J66+J61</f>
        <v>0</v>
      </c>
      <c r="K68" s="149"/>
      <c r="L68" s="169"/>
      <c r="M68" s="72">
        <f>M66+M61</f>
        <v>0</v>
      </c>
      <c r="N68" s="149"/>
      <c r="O68" s="65"/>
      <c r="P68" s="72">
        <f>P66+P61</f>
        <v>0</v>
      </c>
      <c r="Q68" s="149"/>
      <c r="R68" s="65"/>
      <c r="S68" s="72">
        <f>S66+S61</f>
        <v>0</v>
      </c>
      <c r="T68" s="149"/>
      <c r="U68" s="65"/>
      <c r="V68" s="72">
        <f>SUM(J68:U68)</f>
        <v>0</v>
      </c>
      <c r="W68" s="5"/>
    </row>
    <row r="69" spans="1:23" ht="16.5" thickTop="1">
      <c r="A69" s="28"/>
      <c r="B69" s="1"/>
      <c r="C69" s="35"/>
      <c r="D69" s="7"/>
      <c r="E69" s="7"/>
      <c r="F69" s="7"/>
      <c r="G69" s="7"/>
      <c r="H69" s="7"/>
      <c r="I69" s="7"/>
      <c r="J69" s="50"/>
      <c r="K69" s="145"/>
      <c r="L69" s="165"/>
      <c r="M69" s="50"/>
      <c r="N69" s="145"/>
      <c r="O69" s="50"/>
      <c r="P69" s="50"/>
      <c r="Q69" s="145"/>
      <c r="R69" s="50"/>
      <c r="S69" s="50"/>
      <c r="T69" s="145"/>
      <c r="U69" s="50"/>
      <c r="V69" s="50" t="s">
        <v>1</v>
      </c>
      <c r="W69" s="5"/>
    </row>
    <row r="70" spans="1:23">
      <c r="A70" s="1"/>
      <c r="B70" s="1"/>
      <c r="C70" s="1"/>
      <c r="D70" s="1"/>
      <c r="E70" s="1"/>
      <c r="F70" s="1"/>
      <c r="G70" s="1"/>
      <c r="H70" s="1"/>
      <c r="I70" s="1"/>
      <c r="J70" s="49"/>
      <c r="K70" s="152"/>
      <c r="L70" s="172"/>
      <c r="M70" s="58"/>
      <c r="N70" s="152"/>
      <c r="O70" s="57"/>
      <c r="P70" s="58"/>
      <c r="Q70" s="152"/>
      <c r="R70" s="57"/>
      <c r="S70" s="58"/>
      <c r="T70" s="152"/>
      <c r="U70" s="57"/>
      <c r="V70" s="58"/>
      <c r="W70" s="1"/>
    </row>
    <row r="71" spans="1:23">
      <c r="C71" s="36" t="s">
        <v>120</v>
      </c>
    </row>
    <row r="72" spans="1:23">
      <c r="C72" s="14" t="s">
        <v>46</v>
      </c>
      <c r="E72" s="15" t="s">
        <v>47</v>
      </c>
      <c r="G72" s="14" t="s">
        <v>48</v>
      </c>
    </row>
    <row r="73" spans="1:23">
      <c r="C73" s="14" t="s">
        <v>167</v>
      </c>
      <c r="E73" s="9">
        <v>0.1</v>
      </c>
      <c r="F73" s="9"/>
    </row>
    <row r="74" spans="1:23">
      <c r="C74" s="14" t="s">
        <v>49</v>
      </c>
      <c r="E74" s="160" t="s">
        <v>50</v>
      </c>
      <c r="G74" s="14" t="s">
        <v>51</v>
      </c>
    </row>
    <row r="76" spans="1:23">
      <c r="D76" s="189" t="s">
        <v>193</v>
      </c>
      <c r="H76" s="190">
        <f>+'RATES-Non Fed'!E29</f>
        <v>0.57999999999999996</v>
      </c>
      <c r="J76" s="191">
        <f>J66/12*'RATES-Non Fed'!$C$43</f>
        <v>0</v>
      </c>
      <c r="L76" s="190">
        <f>+'RATES-Non Fed'!G29</f>
        <v>0.59499999999999997</v>
      </c>
      <c r="M76" s="191">
        <f>M66/12*'RATES-Non Fed'!$C$43</f>
        <v>0</v>
      </c>
      <c r="O76" s="190">
        <f>+'RATES-Non Fed'!I29</f>
        <v>0.6</v>
      </c>
      <c r="P76" s="191">
        <f>P66/12*'RATES-Non Fed'!$C$43</f>
        <v>0</v>
      </c>
      <c r="R76" s="190">
        <f>+'RATES-Non Fed'!K29</f>
        <v>0.60499999999999998</v>
      </c>
      <c r="S76" s="191">
        <f>S66/12*'RATES-Non Fed'!$C$43</f>
        <v>0</v>
      </c>
    </row>
    <row r="77" spans="1:23">
      <c r="D77" s="242" t="s">
        <v>194</v>
      </c>
      <c r="E77" s="242"/>
      <c r="F77" s="242"/>
      <c r="G77" s="242"/>
      <c r="H77" s="190">
        <f>+'RATES-Non Fed'!G29</f>
        <v>0.59499999999999997</v>
      </c>
      <c r="J77" s="191">
        <f>J66/12*'RATES-Non Fed'!$D$43</f>
        <v>0</v>
      </c>
      <c r="L77" s="190">
        <f>+'RATES-Non Fed'!I29</f>
        <v>0.6</v>
      </c>
      <c r="M77" s="191">
        <f>M66/12*'RATES-Non Fed'!$D$43</f>
        <v>0</v>
      </c>
      <c r="O77" s="190">
        <f>+'RATES-Non Fed'!K29</f>
        <v>0.60499999999999998</v>
      </c>
      <c r="P77" s="191">
        <f>P66/12*'RATES-Non Fed'!$D$43</f>
        <v>0</v>
      </c>
      <c r="R77" s="190">
        <f>+'RATES-Non Fed'!M29</f>
        <v>0.60499999999999998</v>
      </c>
      <c r="S77" s="191">
        <f>S66/12*'RATES-Non Fed'!$D$43</f>
        <v>0</v>
      </c>
    </row>
    <row r="78" spans="1:23" ht="18.75">
      <c r="D78" s="242"/>
      <c r="E78" s="242"/>
      <c r="F78" s="242"/>
      <c r="G78" s="242"/>
      <c r="J78" s="191">
        <f>SUM(J76:J77)</f>
        <v>0</v>
      </c>
      <c r="M78" s="191">
        <f>SUM(M76:M77)</f>
        <v>0</v>
      </c>
      <c r="O78" s="192"/>
      <c r="P78" s="191">
        <f>SUM(P76:P77)</f>
        <v>0</v>
      </c>
      <c r="R78" s="192"/>
      <c r="S78" s="191">
        <f>SUM(S76:S77)</f>
        <v>0</v>
      </c>
      <c r="U78" s="241">
        <f>'RATES-Non Fed'!N63</f>
        <v>0</v>
      </c>
      <c r="V78" s="241"/>
      <c r="W78" s="241"/>
    </row>
  </sheetData>
  <mergeCells count="7">
    <mergeCell ref="D77:G78"/>
    <mergeCell ref="U78:W78"/>
    <mergeCell ref="K4:U5"/>
    <mergeCell ref="J8:L8"/>
    <mergeCell ref="M8:O8"/>
    <mergeCell ref="P8:R8"/>
    <mergeCell ref="S8:U8"/>
  </mergeCells>
  <phoneticPr fontId="0" type="noConversion"/>
  <dataValidations count="1">
    <dataValidation type="list" allowBlank="1" showInputMessage="1" showErrorMessage="1" sqref="D11 D13 D15 D17:D18">
      <formula1>APPTS</formula1>
    </dataValidation>
  </dataValidations>
  <hyperlinks>
    <hyperlink ref="C52" r:id="rId1"/>
  </hyperlinks>
  <printOptions gridLinesSet="0"/>
  <pageMargins left="0.5" right="0.3" top="0.5" bottom="0.5" header="0.5" footer="0.5"/>
  <pageSetup scale="60" orientation="portrait" horizontalDpi="300" verticalDpi="300" r:id="rId2"/>
  <headerFooter alignWithMargins="0">
    <oddFooter>&amp;L&amp;D, &amp;T&amp;CSponsored Research Services&amp;RFile : &amp;A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AB78"/>
  <sheetViews>
    <sheetView showGridLines="0" topLeftCell="A29" zoomScale="75" workbookViewId="0">
      <selection activeCell="C52" sqref="C52"/>
    </sheetView>
  </sheetViews>
  <sheetFormatPr defaultColWidth="9.625" defaultRowHeight="15.75"/>
  <cols>
    <col min="1" max="2" width="2.625" customWidth="1"/>
    <col min="3" max="3" width="20.5" customWidth="1"/>
    <col min="4" max="4" width="16.125" customWidth="1"/>
    <col min="5" max="6" width="7.625" customWidth="1"/>
    <col min="7" max="7" width="9.875" customWidth="1"/>
    <col min="8" max="8" width="7.25" customWidth="1"/>
    <col min="9" max="9" width="7.25" hidden="1" customWidth="1"/>
    <col min="10" max="10" width="13.75" customWidth="1"/>
    <col min="11" max="11" width="8.125" style="153" bestFit="1" customWidth="1"/>
    <col min="12" max="12" width="10.125" style="173" bestFit="1" customWidth="1"/>
    <col min="13" max="13" width="11.25" customWidth="1"/>
    <col min="14" max="14" width="9.25" style="153" bestFit="1" customWidth="1"/>
    <col min="15" max="15" width="9.5" style="82" bestFit="1" customWidth="1"/>
    <col min="16" max="16" width="11.25" customWidth="1"/>
    <col min="17" max="17" width="9.25" style="153" bestFit="1" customWidth="1"/>
    <col min="18" max="18" width="8.75" style="82" bestFit="1" customWidth="1"/>
    <col min="19" max="19" width="11.25" customWidth="1"/>
    <col min="20" max="20" width="9.25" style="153" bestFit="1" customWidth="1"/>
    <col min="21" max="21" width="8.75" style="82" bestFit="1" customWidth="1"/>
    <col min="22" max="22" width="11.25" customWidth="1"/>
    <col min="23" max="23" width="9.25" style="153" bestFit="1" customWidth="1"/>
    <col min="24" max="24" width="8.75" style="82" bestFit="1" customWidth="1"/>
    <col min="25" max="25" width="14.625" customWidth="1"/>
    <col min="26" max="26" width="2.625" customWidth="1"/>
  </cols>
  <sheetData>
    <row r="1" spans="1:26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39"/>
      <c r="L1" s="161"/>
      <c r="M1" s="37"/>
      <c r="N1" s="154"/>
      <c r="O1" s="184"/>
      <c r="P1" s="37"/>
      <c r="Q1" s="154"/>
      <c r="R1" s="184"/>
      <c r="S1" s="37"/>
      <c r="T1" s="154"/>
      <c r="U1" s="184"/>
      <c r="V1" s="37"/>
      <c r="W1" s="154"/>
      <c r="X1" s="184"/>
      <c r="Y1" s="37"/>
    </row>
    <row r="2" spans="1:26" ht="18.75">
      <c r="A2" s="17" t="s">
        <v>91</v>
      </c>
      <c r="B2" s="18"/>
      <c r="C2" s="18"/>
      <c r="D2" s="18"/>
      <c r="E2" s="18"/>
      <c r="F2" s="18"/>
      <c r="G2" s="18"/>
      <c r="H2" s="18"/>
      <c r="I2" s="18"/>
      <c r="J2" s="19"/>
      <c r="K2" s="139"/>
      <c r="L2" s="161"/>
      <c r="M2" s="37"/>
      <c r="N2" s="154"/>
      <c r="O2" s="184"/>
      <c r="P2" s="37"/>
      <c r="Q2" s="154"/>
      <c r="R2" s="184"/>
      <c r="S2" s="37"/>
      <c r="T2" s="154"/>
      <c r="U2" s="184"/>
      <c r="V2" s="37"/>
      <c r="W2" s="154"/>
      <c r="X2" s="184"/>
      <c r="Y2" s="37"/>
    </row>
    <row r="3" spans="1:26" ht="9.75" customHeight="1">
      <c r="A3" s="10" t="s">
        <v>1</v>
      </c>
      <c r="B3" s="1"/>
      <c r="J3" s="11" t="s">
        <v>1</v>
      </c>
      <c r="K3" s="140"/>
      <c r="L3" s="162"/>
      <c r="M3" s="8"/>
      <c r="P3" s="8"/>
      <c r="S3" s="8"/>
      <c r="V3" s="8"/>
      <c r="Y3" s="8"/>
    </row>
    <row r="4" spans="1:26">
      <c r="A4" s="22" t="s">
        <v>2</v>
      </c>
      <c r="B4" s="1"/>
      <c r="D4" s="10" t="s">
        <v>70</v>
      </c>
      <c r="G4" s="3"/>
      <c r="J4" s="20" t="s">
        <v>3</v>
      </c>
      <c r="K4" s="243" t="s">
        <v>70</v>
      </c>
      <c r="L4" s="244"/>
      <c r="M4" s="245"/>
      <c r="N4" s="245"/>
      <c r="O4" s="245"/>
      <c r="P4" s="245"/>
      <c r="Q4" s="245"/>
      <c r="R4" s="245"/>
      <c r="S4" s="245"/>
      <c r="T4" s="245"/>
      <c r="U4" s="245"/>
      <c r="V4" s="253"/>
      <c r="W4" s="141"/>
      <c r="X4" s="136"/>
      <c r="Y4" s="8"/>
    </row>
    <row r="5" spans="1:26" ht="18.75">
      <c r="A5" s="22" t="s">
        <v>4</v>
      </c>
      <c r="B5" s="1"/>
      <c r="D5" s="10" t="s">
        <v>70</v>
      </c>
      <c r="E5" s="3"/>
      <c r="F5" s="3"/>
      <c r="H5" s="2"/>
      <c r="I5" s="2"/>
      <c r="J5" s="38"/>
      <c r="K5" s="247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54"/>
      <c r="W5" s="141"/>
      <c r="X5" s="136"/>
      <c r="Y5" s="8"/>
    </row>
    <row r="6" spans="1:26">
      <c r="A6" s="14"/>
      <c r="B6" s="22" t="s">
        <v>5</v>
      </c>
      <c r="D6" s="73">
        <f>'RATES-Non Fed'!E2</f>
        <v>42614</v>
      </c>
      <c r="E6" s="12" t="s">
        <v>6</v>
      </c>
      <c r="F6" s="12"/>
      <c r="G6" s="73">
        <f>'RATES-Non Fed'!G2</f>
        <v>44439</v>
      </c>
      <c r="H6" s="4"/>
      <c r="I6" s="4"/>
      <c r="J6" s="2"/>
      <c r="K6" s="141"/>
      <c r="L6" s="163"/>
      <c r="M6" s="3"/>
      <c r="N6" s="141"/>
      <c r="O6" s="136"/>
      <c r="P6" s="3"/>
      <c r="Q6" s="141"/>
      <c r="R6" s="136"/>
      <c r="S6" s="3"/>
      <c r="T6" s="141"/>
      <c r="U6" s="136"/>
      <c r="V6" s="3"/>
      <c r="W6" s="141"/>
      <c r="X6" s="136"/>
      <c r="Y6" s="8"/>
    </row>
    <row r="7" spans="1:26" ht="7.5" customHeight="1">
      <c r="E7" s="3"/>
      <c r="F7" s="3"/>
      <c r="G7" s="1"/>
      <c r="H7" s="1"/>
      <c r="I7" s="1"/>
      <c r="J7" s="16" t="s">
        <v>1</v>
      </c>
      <c r="K7" s="140"/>
      <c r="L7" s="162"/>
      <c r="M7" s="8"/>
      <c r="N7" s="140"/>
      <c r="O7" s="130"/>
      <c r="P7" s="8"/>
      <c r="Q7" s="140"/>
      <c r="R7" s="130"/>
      <c r="S7" s="8"/>
      <c r="T7" s="140"/>
      <c r="U7" s="130"/>
      <c r="V7" s="8"/>
      <c r="W7" s="140"/>
      <c r="X7" s="130"/>
      <c r="Y7" s="8"/>
      <c r="Z7" s="1"/>
    </row>
    <row r="8" spans="1:26">
      <c r="A8" s="21"/>
      <c r="B8" s="21"/>
      <c r="C8" s="21"/>
      <c r="D8" s="21"/>
      <c r="E8" s="21"/>
      <c r="F8" s="21"/>
      <c r="G8" s="21"/>
      <c r="H8" s="21"/>
      <c r="I8" s="21"/>
      <c r="J8" s="232" t="s">
        <v>22</v>
      </c>
      <c r="K8" s="233"/>
      <c r="L8" s="234"/>
      <c r="M8" s="250" t="s">
        <v>53</v>
      </c>
      <c r="N8" s="251"/>
      <c r="O8" s="252"/>
      <c r="P8" s="250" t="s">
        <v>55</v>
      </c>
      <c r="Q8" s="251"/>
      <c r="R8" s="252"/>
      <c r="S8" s="250" t="s">
        <v>57</v>
      </c>
      <c r="T8" s="251"/>
      <c r="U8" s="252"/>
      <c r="V8" s="250" t="s">
        <v>59</v>
      </c>
      <c r="W8" s="251"/>
      <c r="X8" s="252"/>
      <c r="Y8" s="159" t="s">
        <v>8</v>
      </c>
      <c r="Z8" s="21"/>
    </row>
    <row r="9" spans="1:26" s="134" customFormat="1">
      <c r="A9" s="132" t="s">
        <v>9</v>
      </c>
      <c r="B9" s="132" t="s">
        <v>10</v>
      </c>
      <c r="C9" s="132"/>
      <c r="D9" s="132"/>
      <c r="E9" s="132"/>
      <c r="F9" s="132"/>
      <c r="G9" s="132"/>
      <c r="H9" s="132"/>
      <c r="I9" s="132"/>
      <c r="J9" s="177" t="s">
        <v>171</v>
      </c>
      <c r="K9" s="142" t="s">
        <v>172</v>
      </c>
      <c r="L9" s="132" t="s">
        <v>173</v>
      </c>
      <c r="M9" s="183" t="s">
        <v>171</v>
      </c>
      <c r="N9" s="142" t="s">
        <v>172</v>
      </c>
      <c r="O9" s="132" t="s">
        <v>173</v>
      </c>
      <c r="P9" s="183" t="s">
        <v>171</v>
      </c>
      <c r="Q9" s="142" t="s">
        <v>172</v>
      </c>
      <c r="R9" s="132" t="s">
        <v>173</v>
      </c>
      <c r="S9" s="183" t="s">
        <v>171</v>
      </c>
      <c r="T9" s="142" t="s">
        <v>172</v>
      </c>
      <c r="U9" s="132" t="s">
        <v>173</v>
      </c>
      <c r="V9" s="183" t="s">
        <v>171</v>
      </c>
      <c r="W9" s="142" t="s">
        <v>172</v>
      </c>
      <c r="X9" s="132" t="s">
        <v>173</v>
      </c>
      <c r="Y9" s="133"/>
      <c r="Z9" s="132"/>
    </row>
    <row r="10" spans="1:26">
      <c r="A10" s="1"/>
      <c r="B10" s="23" t="s">
        <v>11</v>
      </c>
      <c r="C10" s="24"/>
      <c r="D10" s="24" t="s">
        <v>99</v>
      </c>
      <c r="E10" s="1" t="s">
        <v>12</v>
      </c>
      <c r="F10" s="41" t="s">
        <v>123</v>
      </c>
      <c r="G10" s="41" t="s">
        <v>13</v>
      </c>
      <c r="H10" s="1"/>
      <c r="I10" s="1"/>
      <c r="J10" s="178"/>
      <c r="K10" s="140"/>
      <c r="L10" s="130"/>
      <c r="M10" s="178"/>
      <c r="N10" s="140"/>
      <c r="O10" s="130"/>
      <c r="P10" s="178"/>
      <c r="Q10" s="140"/>
      <c r="R10" s="130"/>
      <c r="S10" s="178"/>
      <c r="T10" s="140"/>
      <c r="U10" s="130"/>
      <c r="V10" s="178"/>
      <c r="W10" s="140"/>
      <c r="X10" s="130"/>
      <c r="Y10" s="2" t="str">
        <f>IF(SUM(J10:N10)=0,"",SUM(J10:N10))</f>
        <v/>
      </c>
      <c r="Z10" s="1"/>
    </row>
    <row r="11" spans="1:26">
      <c r="A11" s="1"/>
      <c r="B11" s="1" t="s">
        <v>14</v>
      </c>
      <c r="C11" s="10" t="str">
        <f>D5</f>
        <v>name</v>
      </c>
      <c r="D11" s="128" t="s">
        <v>125</v>
      </c>
      <c r="E11" s="70">
        <v>0</v>
      </c>
      <c r="F11" s="87">
        <f t="shared" ref="F11:F18" si="0">IF(D11="CAL",(52*E11/4.3333),(IF(D11="ACAD",(32*E11/4.33333),IF(D11="SUMR",(14*E11/4.33333),IF(D11="PT",(0),0)))))</f>
        <v>0</v>
      </c>
      <c r="G11" s="69">
        <v>0</v>
      </c>
      <c r="J11" s="175">
        <f>ROUND(G11*E11,0)</f>
        <v>0</v>
      </c>
      <c r="K11" s="143">
        <f>ROUND(J11*'RATES-Non Fed'!E36,0)</f>
        <v>0</v>
      </c>
      <c r="L11" s="67">
        <f>ROUND(K11+J11,0)</f>
        <v>0</v>
      </c>
      <c r="M11" s="175">
        <f>ROUND((J11*1.02),0)</f>
        <v>0</v>
      </c>
      <c r="N11" s="143">
        <f>ROUND(M11*'RATES-Non Fed'!G36, 0)</f>
        <v>0</v>
      </c>
      <c r="O11" s="67">
        <f t="shared" ref="O11:O18" si="1">ROUND(M11+N11,0)</f>
        <v>0</v>
      </c>
      <c r="P11" s="175">
        <f>ROUND((M11*1.02),0)</f>
        <v>0</v>
      </c>
      <c r="Q11" s="143">
        <f>ROUND(P11*'RATES-Non Fed'!I36,0)</f>
        <v>0</v>
      </c>
      <c r="R11" s="67">
        <f>SUM(P11:Q11)</f>
        <v>0</v>
      </c>
      <c r="S11" s="175">
        <f>ROUND((P11*1.02),0)</f>
        <v>0</v>
      </c>
      <c r="T11" s="143">
        <f>ROUND(S11*'RATES-Non Fed'!K36,0)</f>
        <v>0</v>
      </c>
      <c r="U11" s="67">
        <f>SUM(S11:T11)</f>
        <v>0</v>
      </c>
      <c r="V11" s="175">
        <f>ROUND((S11*1.02),0)</f>
        <v>0</v>
      </c>
      <c r="W11" s="143">
        <f>ROUND(V11*'RATES-Non Fed'!M36,0)</f>
        <v>0</v>
      </c>
      <c r="X11" s="67">
        <f>SUM(V11:W11)</f>
        <v>0</v>
      </c>
      <c r="Y11" s="42">
        <f>SUM(L11+O11+R11+U11+X11)</f>
        <v>0</v>
      </c>
      <c r="Z11" s="1"/>
    </row>
    <row r="12" spans="1:26">
      <c r="A12" s="1"/>
      <c r="B12" s="1" t="s">
        <v>14</v>
      </c>
      <c r="C12" s="3"/>
      <c r="D12" s="128" t="str">
        <f>IF(D11="ACAD",("SUMR"),"")</f>
        <v>SUMR</v>
      </c>
      <c r="E12" s="70">
        <v>0</v>
      </c>
      <c r="F12" s="87">
        <f t="shared" si="0"/>
        <v>0</v>
      </c>
      <c r="G12" s="69">
        <f>+G11*0.4375</f>
        <v>0</v>
      </c>
      <c r="J12" s="175">
        <f t="shared" ref="J12:J18" si="2">ROUND(G12*E12,0)</f>
        <v>0</v>
      </c>
      <c r="K12" s="143">
        <f>ROUND(J12*'RATES-Non Fed'!E36,0)</f>
        <v>0</v>
      </c>
      <c r="L12" s="67">
        <f t="shared" ref="L12:L18" si="3">ROUND(K12+J12,0)</f>
        <v>0</v>
      </c>
      <c r="M12" s="175">
        <f t="shared" ref="M12:M18" si="4">ROUND((J12*1.02),0)</f>
        <v>0</v>
      </c>
      <c r="N12" s="143">
        <f>ROUND(M12*'RATES-Non Fed'!G36, 0)</f>
        <v>0</v>
      </c>
      <c r="O12" s="67">
        <f t="shared" si="1"/>
        <v>0</v>
      </c>
      <c r="P12" s="175">
        <f t="shared" ref="P12:P18" si="5">ROUND((M12*1.02),0)</f>
        <v>0</v>
      </c>
      <c r="Q12" s="143">
        <f>ROUND(P12*'RATES-Non Fed'!I36,0)</f>
        <v>0</v>
      </c>
      <c r="R12" s="67">
        <f t="shared" ref="R12:R18" si="6">SUM(P12:Q12)</f>
        <v>0</v>
      </c>
      <c r="S12" s="175">
        <f t="shared" ref="S12:S18" si="7">ROUND((P12*1.02),0)</f>
        <v>0</v>
      </c>
      <c r="T12" s="143">
        <f>ROUND(S12*'RATES-Non Fed'!K36,0)</f>
        <v>0</v>
      </c>
      <c r="U12" s="67">
        <f t="shared" ref="U12:U18" si="8">SUM(S12:T12)</f>
        <v>0</v>
      </c>
      <c r="V12" s="175">
        <f t="shared" ref="V12:V18" si="9">ROUND((S12*1.02),0)</f>
        <v>0</v>
      </c>
      <c r="W12" s="143">
        <f>ROUND(V12*'RATES-Non Fed'!M36,0)</f>
        <v>0</v>
      </c>
      <c r="X12" s="67">
        <f t="shared" ref="X12:X18" si="10">SUM(V12:W12)</f>
        <v>0</v>
      </c>
      <c r="Y12" s="42">
        <f t="shared" ref="Y12:Y32" si="11">SUM(L12+O12+R12+U12+X12)</f>
        <v>0</v>
      </c>
      <c r="Z12" s="1"/>
    </row>
    <row r="13" spans="1:26">
      <c r="A13" s="1"/>
      <c r="B13" s="1" t="s">
        <v>15</v>
      </c>
      <c r="C13" s="3"/>
      <c r="D13" s="128" t="s">
        <v>125</v>
      </c>
      <c r="E13" s="70">
        <v>0</v>
      </c>
      <c r="F13" s="87">
        <f t="shared" si="0"/>
        <v>0</v>
      </c>
      <c r="G13" s="69">
        <v>0</v>
      </c>
      <c r="J13" s="175">
        <f t="shared" si="2"/>
        <v>0</v>
      </c>
      <c r="K13" s="143">
        <f>ROUND(J13*'RATES-Non Fed'!E36,0)</f>
        <v>0</v>
      </c>
      <c r="L13" s="67">
        <f t="shared" si="3"/>
        <v>0</v>
      </c>
      <c r="M13" s="175">
        <f t="shared" si="4"/>
        <v>0</v>
      </c>
      <c r="N13" s="143">
        <f>ROUND(M13*'RATES-Non Fed'!G36, 0)</f>
        <v>0</v>
      </c>
      <c r="O13" s="67">
        <f t="shared" si="1"/>
        <v>0</v>
      </c>
      <c r="P13" s="175">
        <f t="shared" si="5"/>
        <v>0</v>
      </c>
      <c r="Q13" s="143">
        <f>ROUND(P13*'RATES-Non Fed'!I36,0)</f>
        <v>0</v>
      </c>
      <c r="R13" s="67">
        <f t="shared" si="6"/>
        <v>0</v>
      </c>
      <c r="S13" s="175">
        <f t="shared" si="7"/>
        <v>0</v>
      </c>
      <c r="T13" s="143">
        <f>ROUND(S13*'RATES-Non Fed'!K36,0)</f>
        <v>0</v>
      </c>
      <c r="U13" s="67">
        <f t="shared" si="8"/>
        <v>0</v>
      </c>
      <c r="V13" s="175">
        <f t="shared" si="9"/>
        <v>0</v>
      </c>
      <c r="W13" s="143">
        <f>ROUND(V13*'RATES-Non Fed'!M36,0)</f>
        <v>0</v>
      </c>
      <c r="X13" s="67">
        <f t="shared" si="10"/>
        <v>0</v>
      </c>
      <c r="Y13" s="42">
        <f t="shared" si="11"/>
        <v>0</v>
      </c>
      <c r="Z13" s="1"/>
    </row>
    <row r="14" spans="1:26">
      <c r="A14" s="1"/>
      <c r="B14" s="1"/>
      <c r="C14" s="3"/>
      <c r="D14" s="128" t="str">
        <f>IF(D13="ACAD",("SUMR"),"")</f>
        <v>SUMR</v>
      </c>
      <c r="E14" s="70">
        <v>0</v>
      </c>
      <c r="F14" s="87">
        <f t="shared" si="0"/>
        <v>0</v>
      </c>
      <c r="G14" s="69">
        <f>+G13*0.4375</f>
        <v>0</v>
      </c>
      <c r="J14" s="175">
        <f t="shared" si="2"/>
        <v>0</v>
      </c>
      <c r="K14" s="143">
        <f>ROUND(J14*'RATES-Non Fed'!E36,0)</f>
        <v>0</v>
      </c>
      <c r="L14" s="67">
        <f t="shared" si="3"/>
        <v>0</v>
      </c>
      <c r="M14" s="175">
        <f t="shared" si="4"/>
        <v>0</v>
      </c>
      <c r="N14" s="143">
        <f>ROUND(M14*'RATES-Non Fed'!G36, 0)</f>
        <v>0</v>
      </c>
      <c r="O14" s="67">
        <f t="shared" si="1"/>
        <v>0</v>
      </c>
      <c r="P14" s="175">
        <f t="shared" si="5"/>
        <v>0</v>
      </c>
      <c r="Q14" s="143">
        <f>ROUND(P14*'RATES-Non Fed'!I36,0)</f>
        <v>0</v>
      </c>
      <c r="R14" s="67">
        <f t="shared" si="6"/>
        <v>0</v>
      </c>
      <c r="S14" s="175">
        <f t="shared" si="7"/>
        <v>0</v>
      </c>
      <c r="T14" s="143">
        <f>ROUND(S14*'RATES-Non Fed'!K36,0)</f>
        <v>0</v>
      </c>
      <c r="U14" s="67">
        <f t="shared" si="8"/>
        <v>0</v>
      </c>
      <c r="V14" s="175">
        <f t="shared" si="9"/>
        <v>0</v>
      </c>
      <c r="W14" s="143">
        <f>ROUND(V14*'RATES-Non Fed'!M36,0)</f>
        <v>0</v>
      </c>
      <c r="X14" s="67">
        <f t="shared" si="10"/>
        <v>0</v>
      </c>
      <c r="Y14" s="42">
        <f t="shared" si="11"/>
        <v>0</v>
      </c>
    </row>
    <row r="15" spans="1:26">
      <c r="A15" s="1"/>
      <c r="B15" s="1" t="s">
        <v>15</v>
      </c>
      <c r="C15" s="3"/>
      <c r="D15" s="128" t="s">
        <v>125</v>
      </c>
      <c r="E15" s="70">
        <v>0</v>
      </c>
      <c r="F15" s="87">
        <f t="shared" si="0"/>
        <v>0</v>
      </c>
      <c r="G15" s="69">
        <v>0</v>
      </c>
      <c r="J15" s="175">
        <f t="shared" si="2"/>
        <v>0</v>
      </c>
      <c r="K15" s="143">
        <f>ROUND(J15*'RATES-Non Fed'!E36,0)</f>
        <v>0</v>
      </c>
      <c r="L15" s="67">
        <f t="shared" si="3"/>
        <v>0</v>
      </c>
      <c r="M15" s="175">
        <f t="shared" si="4"/>
        <v>0</v>
      </c>
      <c r="N15" s="143">
        <f>ROUND(M15*'RATES-Non Fed'!G36, 0)</f>
        <v>0</v>
      </c>
      <c r="O15" s="67">
        <f t="shared" si="1"/>
        <v>0</v>
      </c>
      <c r="P15" s="175">
        <f t="shared" si="5"/>
        <v>0</v>
      </c>
      <c r="Q15" s="143">
        <f>ROUND(P15*'RATES-Non Fed'!I36,0)</f>
        <v>0</v>
      </c>
      <c r="R15" s="67">
        <f t="shared" si="6"/>
        <v>0</v>
      </c>
      <c r="S15" s="175">
        <f t="shared" si="7"/>
        <v>0</v>
      </c>
      <c r="T15" s="143">
        <f>ROUND(S15*'RATES-Non Fed'!K36,0)</f>
        <v>0</v>
      </c>
      <c r="U15" s="67">
        <f t="shared" si="8"/>
        <v>0</v>
      </c>
      <c r="V15" s="175">
        <f t="shared" si="9"/>
        <v>0</v>
      </c>
      <c r="W15" s="143">
        <f>ROUND(V15*'RATES-Non Fed'!M36,0)</f>
        <v>0</v>
      </c>
      <c r="X15" s="67">
        <f t="shared" si="10"/>
        <v>0</v>
      </c>
      <c r="Y15" s="42">
        <f t="shared" si="11"/>
        <v>0</v>
      </c>
      <c r="Z15" s="1"/>
    </row>
    <row r="16" spans="1:26">
      <c r="A16" s="1"/>
      <c r="B16" s="1"/>
      <c r="C16" s="3"/>
      <c r="D16" s="128" t="str">
        <f>IF(D15="ACAD",("SUMR"),"")</f>
        <v>SUMR</v>
      </c>
      <c r="E16" s="70">
        <v>0</v>
      </c>
      <c r="F16" s="87">
        <f t="shared" si="0"/>
        <v>0</v>
      </c>
      <c r="G16" s="69">
        <f>+G15*0.4375</f>
        <v>0</v>
      </c>
      <c r="J16" s="175">
        <f t="shared" si="2"/>
        <v>0</v>
      </c>
      <c r="K16" s="143">
        <f>ROUND(J16*'RATES-Non Fed'!E36,0)</f>
        <v>0</v>
      </c>
      <c r="L16" s="67">
        <f t="shared" si="3"/>
        <v>0</v>
      </c>
      <c r="M16" s="175">
        <f t="shared" si="4"/>
        <v>0</v>
      </c>
      <c r="N16" s="143">
        <f>ROUND(M16*'RATES-Non Fed'!G36, 0)</f>
        <v>0</v>
      </c>
      <c r="O16" s="67">
        <f t="shared" si="1"/>
        <v>0</v>
      </c>
      <c r="P16" s="175">
        <f t="shared" si="5"/>
        <v>0</v>
      </c>
      <c r="Q16" s="143">
        <f>ROUND(P16*'RATES-Non Fed'!I36,0)</f>
        <v>0</v>
      </c>
      <c r="R16" s="67">
        <f t="shared" si="6"/>
        <v>0</v>
      </c>
      <c r="S16" s="175">
        <f t="shared" si="7"/>
        <v>0</v>
      </c>
      <c r="T16" s="143">
        <f>ROUND(S16*'RATES-Non Fed'!K36,0)</f>
        <v>0</v>
      </c>
      <c r="U16" s="67">
        <f t="shared" si="8"/>
        <v>0</v>
      </c>
      <c r="V16" s="175">
        <f t="shared" si="9"/>
        <v>0</v>
      </c>
      <c r="W16" s="143">
        <f>ROUND(V16*'RATES-Non Fed'!M36,0)</f>
        <v>0</v>
      </c>
      <c r="X16" s="67">
        <f t="shared" si="10"/>
        <v>0</v>
      </c>
      <c r="Y16" s="42">
        <f t="shared" si="11"/>
        <v>0</v>
      </c>
    </row>
    <row r="17" spans="1:26">
      <c r="A17" s="1"/>
      <c r="B17" s="1" t="s">
        <v>15</v>
      </c>
      <c r="C17" s="3"/>
      <c r="D17" s="128" t="s">
        <v>124</v>
      </c>
      <c r="E17" s="70">
        <v>0</v>
      </c>
      <c r="F17" s="87">
        <f t="shared" si="0"/>
        <v>0</v>
      </c>
      <c r="G17" s="69">
        <v>0</v>
      </c>
      <c r="J17" s="175">
        <f t="shared" si="2"/>
        <v>0</v>
      </c>
      <c r="K17" s="143">
        <f>ROUND(J17*'RATES-Non Fed'!E36,0)</f>
        <v>0</v>
      </c>
      <c r="L17" s="67">
        <f t="shared" si="3"/>
        <v>0</v>
      </c>
      <c r="M17" s="175">
        <f t="shared" si="4"/>
        <v>0</v>
      </c>
      <c r="N17" s="143">
        <f>ROUND(M17*'RATES-Non Fed'!G36, 0)</f>
        <v>0</v>
      </c>
      <c r="O17" s="67">
        <f t="shared" si="1"/>
        <v>0</v>
      </c>
      <c r="P17" s="175">
        <f t="shared" si="5"/>
        <v>0</v>
      </c>
      <c r="Q17" s="143">
        <f>ROUND(P17*'RATES-Non Fed'!I36,0)</f>
        <v>0</v>
      </c>
      <c r="R17" s="67">
        <f t="shared" si="6"/>
        <v>0</v>
      </c>
      <c r="S17" s="175">
        <f t="shared" si="7"/>
        <v>0</v>
      </c>
      <c r="T17" s="143">
        <f>ROUND(S17*'RATES-Non Fed'!K36,0)</f>
        <v>0</v>
      </c>
      <c r="U17" s="67">
        <f t="shared" si="8"/>
        <v>0</v>
      </c>
      <c r="V17" s="175">
        <f t="shared" si="9"/>
        <v>0</v>
      </c>
      <c r="W17" s="143">
        <f>ROUND(V17*'RATES-Non Fed'!M36,0)</f>
        <v>0</v>
      </c>
      <c r="X17" s="67">
        <f t="shared" si="10"/>
        <v>0</v>
      </c>
      <c r="Y17" s="42">
        <f t="shared" si="11"/>
        <v>0</v>
      </c>
      <c r="Z17" s="1"/>
    </row>
    <row r="18" spans="1:26">
      <c r="A18" s="1"/>
      <c r="B18" s="1" t="s">
        <v>15</v>
      </c>
      <c r="C18" s="3"/>
      <c r="D18" s="128" t="s">
        <v>124</v>
      </c>
      <c r="E18" s="70">
        <v>0</v>
      </c>
      <c r="F18" s="87">
        <f t="shared" si="0"/>
        <v>0</v>
      </c>
      <c r="G18" s="69">
        <v>0</v>
      </c>
      <c r="J18" s="175">
        <f t="shared" si="2"/>
        <v>0</v>
      </c>
      <c r="K18" s="143">
        <f>ROUND(J18*'RATES-Non Fed'!E36,0)</f>
        <v>0</v>
      </c>
      <c r="L18" s="67">
        <f t="shared" si="3"/>
        <v>0</v>
      </c>
      <c r="M18" s="175">
        <f t="shared" si="4"/>
        <v>0</v>
      </c>
      <c r="N18" s="143">
        <f>ROUND(M18*'RATES-Non Fed'!G36, 0)</f>
        <v>0</v>
      </c>
      <c r="O18" s="67">
        <f t="shared" si="1"/>
        <v>0</v>
      </c>
      <c r="P18" s="175">
        <f t="shared" si="5"/>
        <v>0</v>
      </c>
      <c r="Q18" s="143">
        <f>ROUND(P18*'RATES-Non Fed'!I36,0)</f>
        <v>0</v>
      </c>
      <c r="R18" s="67">
        <f t="shared" si="6"/>
        <v>0</v>
      </c>
      <c r="S18" s="175">
        <f t="shared" si="7"/>
        <v>0</v>
      </c>
      <c r="T18" s="143">
        <f>ROUND(S18*'RATES-Non Fed'!K36,0)</f>
        <v>0</v>
      </c>
      <c r="U18" s="67">
        <f t="shared" si="8"/>
        <v>0</v>
      </c>
      <c r="V18" s="175">
        <f t="shared" si="9"/>
        <v>0</v>
      </c>
      <c r="W18" s="143">
        <f>ROUND(V18*'RATES-Non Fed'!M36,0)</f>
        <v>0</v>
      </c>
      <c r="X18" s="67">
        <f t="shared" si="10"/>
        <v>0</v>
      </c>
      <c r="Y18" s="42">
        <f t="shared" si="11"/>
        <v>0</v>
      </c>
    </row>
    <row r="19" spans="1:26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179">
        <f t="shared" ref="J19:X19" si="12">SUM(J11:J18)</f>
        <v>0</v>
      </c>
      <c r="K19" s="144">
        <f t="shared" si="12"/>
        <v>0</v>
      </c>
      <c r="L19" s="46">
        <f t="shared" si="12"/>
        <v>0</v>
      </c>
      <c r="M19" s="179">
        <f t="shared" si="12"/>
        <v>0</v>
      </c>
      <c r="N19" s="144">
        <f t="shared" si="12"/>
        <v>0</v>
      </c>
      <c r="O19" s="46">
        <f t="shared" si="12"/>
        <v>0</v>
      </c>
      <c r="P19" s="179">
        <f t="shared" si="12"/>
        <v>0</v>
      </c>
      <c r="Q19" s="144">
        <f t="shared" si="12"/>
        <v>0</v>
      </c>
      <c r="R19" s="46">
        <f t="shared" si="12"/>
        <v>0</v>
      </c>
      <c r="S19" s="179">
        <f t="shared" si="12"/>
        <v>0</v>
      </c>
      <c r="T19" s="144">
        <f t="shared" si="12"/>
        <v>0</v>
      </c>
      <c r="U19" s="46">
        <f t="shared" si="12"/>
        <v>0</v>
      </c>
      <c r="V19" s="179">
        <f t="shared" si="12"/>
        <v>0</v>
      </c>
      <c r="W19" s="144">
        <f t="shared" si="12"/>
        <v>0</v>
      </c>
      <c r="X19" s="46">
        <f t="shared" si="12"/>
        <v>0</v>
      </c>
      <c r="Y19" s="42">
        <f t="shared" si="11"/>
        <v>0</v>
      </c>
      <c r="Z19" s="6"/>
    </row>
    <row r="20" spans="1:26" ht="7.5" customHeight="1">
      <c r="A20" s="1"/>
      <c r="B20" s="1"/>
      <c r="C20" s="1"/>
      <c r="D20" s="26"/>
      <c r="E20" s="26"/>
      <c r="F20" s="26"/>
      <c r="G20" s="1"/>
      <c r="H20" s="1"/>
      <c r="I20" s="1"/>
      <c r="J20" s="180"/>
      <c r="K20" s="144"/>
      <c r="L20" s="46"/>
      <c r="M20" s="174"/>
      <c r="N20" s="144"/>
      <c r="O20" s="46"/>
      <c r="P20" s="174"/>
      <c r="Q20" s="144"/>
      <c r="R20" s="46"/>
      <c r="S20" s="174"/>
      <c r="T20" s="144"/>
      <c r="U20" s="46"/>
      <c r="V20" s="174"/>
      <c r="W20" s="144"/>
      <c r="X20" s="46"/>
      <c r="Y20" s="42">
        <f t="shared" si="11"/>
        <v>0</v>
      </c>
      <c r="Z20" s="6"/>
    </row>
    <row r="21" spans="1:26">
      <c r="A21" s="22" t="s">
        <v>17</v>
      </c>
      <c r="B21" s="22" t="s">
        <v>18</v>
      </c>
      <c r="C21" s="1"/>
      <c r="D21" s="26"/>
      <c r="E21" s="1"/>
      <c r="F21" s="1"/>
      <c r="G21" s="41"/>
      <c r="H21" s="1"/>
      <c r="I21" s="1"/>
      <c r="J21" s="178"/>
      <c r="K21" s="140"/>
      <c r="L21" s="130"/>
      <c r="M21" s="178"/>
      <c r="N21" s="144"/>
      <c r="O21" s="46"/>
      <c r="P21" s="178"/>
      <c r="Q21" s="144"/>
      <c r="R21" s="46"/>
      <c r="S21" s="178"/>
      <c r="T21" s="144"/>
      <c r="U21" s="46"/>
      <c r="V21" s="178"/>
      <c r="W21" s="144"/>
      <c r="X21" s="46"/>
      <c r="Y21" s="42">
        <f t="shared" si="11"/>
        <v>0</v>
      </c>
      <c r="Z21" s="6"/>
    </row>
    <row r="22" spans="1:26">
      <c r="A22" s="1"/>
      <c r="C22" s="13" t="s">
        <v>86</v>
      </c>
      <c r="D22" s="41" t="s">
        <v>121</v>
      </c>
      <c r="E22" s="68"/>
      <c r="F22" s="68"/>
      <c r="G22" s="59"/>
      <c r="J22" s="175"/>
      <c r="K22" s="145"/>
      <c r="L22" s="50"/>
      <c r="M22" s="175"/>
      <c r="N22" s="155"/>
      <c r="O22" s="135"/>
      <c r="P22" s="175"/>
      <c r="Q22" s="155"/>
      <c r="R22" s="135"/>
      <c r="S22" s="175"/>
      <c r="T22" s="155"/>
      <c r="U22" s="135"/>
      <c r="V22" s="175"/>
      <c r="W22" s="155"/>
      <c r="X22" s="135"/>
      <c r="Y22" s="42">
        <f t="shared" si="11"/>
        <v>0</v>
      </c>
      <c r="Z22" s="5"/>
    </row>
    <row r="23" spans="1:26">
      <c r="A23" s="1"/>
      <c r="C23" s="13"/>
      <c r="D23" s="85"/>
      <c r="E23" s="70">
        <v>0</v>
      </c>
      <c r="F23" s="86">
        <f>SUM(52*E23/4.33)</f>
        <v>0</v>
      </c>
      <c r="G23" s="69">
        <v>0</v>
      </c>
      <c r="J23" s="175">
        <f>ROUND(G23*E23,0)</f>
        <v>0</v>
      </c>
      <c r="K23" s="145">
        <f>ROUND(J23*'RATES-Non Fed'!E37,0)</f>
        <v>0</v>
      </c>
      <c r="L23" s="50">
        <f>SUM(J23:K23)</f>
        <v>0</v>
      </c>
      <c r="M23" s="175">
        <f>ROUND(J23*1.02,0)</f>
        <v>0</v>
      </c>
      <c r="N23" s="145">
        <f>ROUND(M23*'RATES-Non Fed'!G37,0)</f>
        <v>0</v>
      </c>
      <c r="O23" s="50">
        <f>SUM(M23:N23)</f>
        <v>0</v>
      </c>
      <c r="P23" s="175">
        <f>ROUND(M23*1.02,0)</f>
        <v>0</v>
      </c>
      <c r="Q23" s="145">
        <f>ROUND(P23*'RATES-Non Fed'!I37,0)</f>
        <v>0</v>
      </c>
      <c r="R23" s="50">
        <f>SUM(P23:Q23)</f>
        <v>0</v>
      </c>
      <c r="S23" s="175">
        <f>ROUND(P23*1.02,0)</f>
        <v>0</v>
      </c>
      <c r="T23" s="145">
        <f>ROUND(S23*'RATES-Non Fed'!K37,0)</f>
        <v>0</v>
      </c>
      <c r="U23" s="50">
        <f>SUM(S23:T23)</f>
        <v>0</v>
      </c>
      <c r="V23" s="175">
        <f>ROUND(S23*1.02,0)</f>
        <v>0</v>
      </c>
      <c r="W23" s="145">
        <f>ROUND(V23*'RATES-Non Fed'!M37,0)</f>
        <v>0</v>
      </c>
      <c r="X23" s="50">
        <f>SUM(V23:W23)</f>
        <v>0</v>
      </c>
      <c r="Y23" s="42">
        <f t="shared" si="11"/>
        <v>0</v>
      </c>
      <c r="Z23" s="5"/>
    </row>
    <row r="24" spans="1:26">
      <c r="A24" s="1"/>
      <c r="C24" s="13"/>
      <c r="D24" s="1"/>
      <c r="E24" s="70">
        <v>0</v>
      </c>
      <c r="F24" s="86">
        <f>SUM(52*E24/4.33)</f>
        <v>0</v>
      </c>
      <c r="G24" s="69">
        <v>0</v>
      </c>
      <c r="J24" s="175">
        <f>ROUND(G24*E24,0)</f>
        <v>0</v>
      </c>
      <c r="K24" s="145">
        <f>ROUND(J24*'RATES-Non Fed'!E37,0)</f>
        <v>0</v>
      </c>
      <c r="L24" s="50">
        <f>SUM(J24:K24)</f>
        <v>0</v>
      </c>
      <c r="M24" s="175">
        <f>ROUND(J24*1.02,0)</f>
        <v>0</v>
      </c>
      <c r="N24" s="145">
        <f>ROUND(M24*'RATES-Non Fed'!G37,0)</f>
        <v>0</v>
      </c>
      <c r="O24" s="50">
        <f>SUM(M24:N24)</f>
        <v>0</v>
      </c>
      <c r="P24" s="175">
        <f>ROUND(M24*1.02,0)</f>
        <v>0</v>
      </c>
      <c r="Q24" s="145">
        <f>ROUND(P24*'RATES-Non Fed'!I37,0)</f>
        <v>0</v>
      </c>
      <c r="R24" s="50">
        <f>SUM(P24:Q24)</f>
        <v>0</v>
      </c>
      <c r="S24" s="175">
        <f>ROUND(P24*1.02,0)</f>
        <v>0</v>
      </c>
      <c r="T24" s="145">
        <f>ROUND(S24*'RATES-Non Fed'!K37,0)</f>
        <v>0</v>
      </c>
      <c r="U24" s="50">
        <f>SUM(S24:T24)</f>
        <v>0</v>
      </c>
      <c r="V24" s="175">
        <f>ROUND(S24*1.02,0)</f>
        <v>0</v>
      </c>
      <c r="W24" s="145">
        <f>ROUND(V24*'RATES-Non Fed'!M37,0)</f>
        <v>0</v>
      </c>
      <c r="X24" s="50">
        <f>SUM(V24:W24)</f>
        <v>0</v>
      </c>
      <c r="Y24" s="42">
        <f t="shared" si="11"/>
        <v>0</v>
      </c>
      <c r="Z24" s="5"/>
    </row>
    <row r="25" spans="1:26">
      <c r="A25" s="1"/>
      <c r="C25" s="13"/>
      <c r="D25" s="1"/>
      <c r="E25" s="70">
        <v>0</v>
      </c>
      <c r="F25" s="86">
        <f>SUM(52*E25/4.33)</f>
        <v>0</v>
      </c>
      <c r="G25" s="69">
        <v>0</v>
      </c>
      <c r="J25" s="175">
        <f>ROUND(G25*E25,0)</f>
        <v>0</v>
      </c>
      <c r="K25" s="145">
        <f>ROUND(J25*'RATES-Non Fed'!E37,0)</f>
        <v>0</v>
      </c>
      <c r="L25" s="50">
        <f>SUM(J25:K25)</f>
        <v>0</v>
      </c>
      <c r="M25" s="175">
        <f>ROUND(J25*1.02,0)</f>
        <v>0</v>
      </c>
      <c r="N25" s="145">
        <f>ROUND(M25*'RATES-Non Fed'!G37,0)</f>
        <v>0</v>
      </c>
      <c r="O25" s="50">
        <f>SUM(M25:N25)</f>
        <v>0</v>
      </c>
      <c r="P25" s="175">
        <f>ROUND(M25*1.02,0)</f>
        <v>0</v>
      </c>
      <c r="Q25" s="145">
        <f>ROUND(P25*'RATES-Non Fed'!I37,0)</f>
        <v>0</v>
      </c>
      <c r="R25" s="50">
        <f>SUM(P25:Q25)</f>
        <v>0</v>
      </c>
      <c r="S25" s="175">
        <f>ROUND(P25*1.02,0)</f>
        <v>0</v>
      </c>
      <c r="T25" s="145">
        <f>ROUND(S25*'RATES-Non Fed'!K37,0)</f>
        <v>0</v>
      </c>
      <c r="U25" s="50">
        <f>SUM(S25:T25)</f>
        <v>0</v>
      </c>
      <c r="V25" s="175">
        <f>ROUND(S25*1.02,0)</f>
        <v>0</v>
      </c>
      <c r="W25" s="145">
        <f>ROUND(V25*'RATES-Non Fed'!M37,0)</f>
        <v>0</v>
      </c>
      <c r="X25" s="50">
        <f>SUM(V25:W25)</f>
        <v>0</v>
      </c>
      <c r="Y25" s="42">
        <f t="shared" si="11"/>
        <v>0</v>
      </c>
      <c r="Z25" s="5"/>
    </row>
    <row r="26" spans="1:26">
      <c r="A26" s="1"/>
      <c r="C26" s="13"/>
      <c r="D26" s="1" t="s">
        <v>122</v>
      </c>
      <c r="E26" s="70"/>
      <c r="F26" s="70"/>
      <c r="G26" s="69"/>
      <c r="J26" s="181">
        <f t="shared" ref="J26:X26" si="13">SUM(J23:J25)</f>
        <v>0</v>
      </c>
      <c r="K26" s="145">
        <f t="shared" si="13"/>
        <v>0</v>
      </c>
      <c r="L26" s="50">
        <f t="shared" si="13"/>
        <v>0</v>
      </c>
      <c r="M26" s="181">
        <f t="shared" si="13"/>
        <v>0</v>
      </c>
      <c r="N26" s="155">
        <f t="shared" si="13"/>
        <v>0</v>
      </c>
      <c r="O26" s="135">
        <f t="shared" si="13"/>
        <v>0</v>
      </c>
      <c r="P26" s="181">
        <f t="shared" si="13"/>
        <v>0</v>
      </c>
      <c r="Q26" s="155">
        <f t="shared" si="13"/>
        <v>0</v>
      </c>
      <c r="R26" s="135">
        <f t="shared" si="13"/>
        <v>0</v>
      </c>
      <c r="S26" s="181">
        <f t="shared" si="13"/>
        <v>0</v>
      </c>
      <c r="T26" s="155">
        <f t="shared" si="13"/>
        <v>0</v>
      </c>
      <c r="U26" s="135">
        <f t="shared" si="13"/>
        <v>0</v>
      </c>
      <c r="V26" s="181">
        <f t="shared" si="13"/>
        <v>0</v>
      </c>
      <c r="W26" s="155">
        <f t="shared" si="13"/>
        <v>0</v>
      </c>
      <c r="X26" s="135">
        <f t="shared" si="13"/>
        <v>0</v>
      </c>
      <c r="Y26" s="42">
        <f t="shared" si="11"/>
        <v>0</v>
      </c>
      <c r="Z26" s="5"/>
    </row>
    <row r="27" spans="1:26" ht="9.75" customHeight="1">
      <c r="A27" s="1"/>
      <c r="C27" s="13"/>
      <c r="D27" s="1"/>
      <c r="E27" s="70"/>
      <c r="F27" s="70"/>
      <c r="G27" s="69"/>
      <c r="J27" s="181"/>
      <c r="K27" s="145"/>
      <c r="L27" s="50"/>
      <c r="M27" s="181"/>
      <c r="N27" s="155"/>
      <c r="O27" s="135"/>
      <c r="P27" s="181"/>
      <c r="Q27" s="155"/>
      <c r="R27" s="135"/>
      <c r="S27" s="181"/>
      <c r="T27" s="155"/>
      <c r="U27" s="135"/>
      <c r="V27" s="181"/>
      <c r="W27" s="155"/>
      <c r="X27" s="135"/>
      <c r="Y27" s="42">
        <f t="shared" si="11"/>
        <v>0</v>
      </c>
      <c r="Z27" s="5"/>
    </row>
    <row r="28" spans="1:26">
      <c r="A28" s="1"/>
      <c r="C28" s="13" t="s">
        <v>87</v>
      </c>
      <c r="D28" s="1"/>
      <c r="E28" s="68"/>
      <c r="F28" s="68"/>
      <c r="G28" s="59"/>
      <c r="J28" s="175">
        <v>0</v>
      </c>
      <c r="K28" s="145">
        <f>ROUND(J28*'RATES-Non Fed'!E40,0)</f>
        <v>0</v>
      </c>
      <c r="L28" s="50">
        <f>SUM(J28:K28)</f>
        <v>0</v>
      </c>
      <c r="M28" s="175">
        <f>ROUND((J28*1.02),0)</f>
        <v>0</v>
      </c>
      <c r="N28" s="145">
        <f>ROUND(M28*'RATES-Non Fed'!G40,0)</f>
        <v>0</v>
      </c>
      <c r="O28" s="50">
        <f>SUM(M28:N28)</f>
        <v>0</v>
      </c>
      <c r="P28" s="175">
        <f>ROUND((M28*1.02),0)</f>
        <v>0</v>
      </c>
      <c r="Q28" s="145">
        <f>ROUND(P28*'RATES-Non Fed'!I40,0)</f>
        <v>0</v>
      </c>
      <c r="R28" s="50">
        <f>SUM(P28:Q28)</f>
        <v>0</v>
      </c>
      <c r="S28" s="175">
        <f>ROUND((P28*1.02),0)</f>
        <v>0</v>
      </c>
      <c r="T28" s="145">
        <f>ROUND(S28*'RATES-Non Fed'!K40,0)</f>
        <v>0</v>
      </c>
      <c r="U28" s="50">
        <f>SUM(S28:T28)</f>
        <v>0</v>
      </c>
      <c r="V28" s="175">
        <f>ROUND((S28*1.02),0)</f>
        <v>0</v>
      </c>
      <c r="W28" s="145">
        <f>ROUND(V28*'RATES-Non Fed'!M40,0)</f>
        <v>0</v>
      </c>
      <c r="X28" s="50">
        <f>SUM(V28:W28)</f>
        <v>0</v>
      </c>
      <c r="Y28" s="42">
        <f t="shared" si="11"/>
        <v>0</v>
      </c>
      <c r="Z28" s="5"/>
    </row>
    <row r="29" spans="1:26">
      <c r="A29" s="1"/>
      <c r="C29" s="13" t="s">
        <v>19</v>
      </c>
      <c r="D29" s="1"/>
      <c r="E29" s="3"/>
      <c r="F29" s="3"/>
      <c r="J29" s="175">
        <v>0</v>
      </c>
      <c r="K29" s="145">
        <f>ROUND(J29*'RATES-Non Fed'!E39,0)</f>
        <v>0</v>
      </c>
      <c r="L29" s="50">
        <f>SUM(J29:K29)</f>
        <v>0</v>
      </c>
      <c r="M29" s="175">
        <f>ROUND((J29*1.02),0)</f>
        <v>0</v>
      </c>
      <c r="N29" s="145">
        <f>ROUND(M29*'RATES-Non Fed'!G39,0)</f>
        <v>0</v>
      </c>
      <c r="O29" s="50">
        <f>SUM(M29:N29)</f>
        <v>0</v>
      </c>
      <c r="P29" s="175">
        <f>ROUND((M29*1.02),0)</f>
        <v>0</v>
      </c>
      <c r="Q29" s="145">
        <f>ROUND(P29*'RATES-Non Fed'!I39,0)</f>
        <v>0</v>
      </c>
      <c r="R29" s="50">
        <f>SUM(P29:Q29)</f>
        <v>0</v>
      </c>
      <c r="S29" s="175">
        <f>ROUND((P29*1.02),0)</f>
        <v>0</v>
      </c>
      <c r="T29" s="145">
        <f>ROUND(S29*'RATES-Non Fed'!K39,0)</f>
        <v>0</v>
      </c>
      <c r="U29" s="50">
        <f>SUM(S29:T29)</f>
        <v>0</v>
      </c>
      <c r="V29" s="175">
        <f>ROUND((S29*1.02),0)</f>
        <v>0</v>
      </c>
      <c r="W29" s="145">
        <f>ROUND(V29*'RATES-Non Fed'!M39,0)</f>
        <v>0</v>
      </c>
      <c r="X29" s="50">
        <f>SUM(V29:W29)</f>
        <v>0</v>
      </c>
      <c r="Y29" s="42">
        <f t="shared" si="11"/>
        <v>0</v>
      </c>
      <c r="Z29" s="5"/>
    </row>
    <row r="30" spans="1:26">
      <c r="A30" s="1"/>
      <c r="C30" s="13" t="s">
        <v>20</v>
      </c>
      <c r="D30" s="1"/>
      <c r="E30" s="3"/>
      <c r="F30" s="3"/>
      <c r="J30" s="175">
        <v>0</v>
      </c>
      <c r="K30" s="145">
        <f>ROUND(J30*'RATES-Non Fed'!E39,0)</f>
        <v>0</v>
      </c>
      <c r="L30" s="50">
        <f>SUM(J30:K30)</f>
        <v>0</v>
      </c>
      <c r="M30" s="175">
        <f>ROUND((J30*1.02),0)</f>
        <v>0</v>
      </c>
      <c r="N30" s="145">
        <f>ROUND(M30*'RATES-Non Fed'!G39,0)</f>
        <v>0</v>
      </c>
      <c r="O30" s="50">
        <f>SUM(M30:N30)</f>
        <v>0</v>
      </c>
      <c r="P30" s="175">
        <f>ROUND((M30*1.02),0)</f>
        <v>0</v>
      </c>
      <c r="Q30" s="145">
        <f>ROUND(P30*'RATES-Non Fed'!I39,0)</f>
        <v>0</v>
      </c>
      <c r="R30" s="50">
        <f>SUM(P30:Q30)</f>
        <v>0</v>
      </c>
      <c r="S30" s="175">
        <f>ROUND((P30*1.02),0)</f>
        <v>0</v>
      </c>
      <c r="T30" s="145">
        <f>ROUND(S30*'RATES-Non Fed'!K39,0)</f>
        <v>0</v>
      </c>
      <c r="U30" s="50">
        <f>SUM(S30:T30)</f>
        <v>0</v>
      </c>
      <c r="V30" s="175">
        <f>ROUND((S30*1.02),0)</f>
        <v>0</v>
      </c>
      <c r="W30" s="145">
        <f>ROUND(V30*'RATES-Non Fed'!M39,0)</f>
        <v>0</v>
      </c>
      <c r="X30" s="50">
        <f>SUM(V30:W30)</f>
        <v>0</v>
      </c>
      <c r="Y30" s="42">
        <f t="shared" si="11"/>
        <v>0</v>
      </c>
      <c r="Z30" s="5"/>
    </row>
    <row r="31" spans="1:26" s="82" customFormat="1">
      <c r="A31" s="130"/>
      <c r="C31" s="129" t="s">
        <v>21</v>
      </c>
      <c r="D31" s="130"/>
      <c r="E31" s="136"/>
      <c r="F31" s="136"/>
      <c r="J31" s="175">
        <v>0</v>
      </c>
      <c r="K31" s="145">
        <f>ROUND(J31*'RATES-Non Fed'!E40,0)</f>
        <v>0</v>
      </c>
      <c r="L31" s="50">
        <f>SUM(J31:K31)</f>
        <v>0</v>
      </c>
      <c r="M31" s="175">
        <f>ROUND((J31*1.02),0)</f>
        <v>0</v>
      </c>
      <c r="N31" s="145">
        <f>ROUND(M31*'RATES-Non Fed'!G40,0)</f>
        <v>0</v>
      </c>
      <c r="O31" s="50">
        <f>SUM(M31:N31)</f>
        <v>0</v>
      </c>
      <c r="P31" s="175">
        <f>ROUND((M31*1.02),0)</f>
        <v>0</v>
      </c>
      <c r="Q31" s="145">
        <f>ROUND(P31*'RATES-Non Fed'!I40,0)</f>
        <v>0</v>
      </c>
      <c r="R31" s="50">
        <f>SUM(P31:Q31)</f>
        <v>0</v>
      </c>
      <c r="S31" s="175">
        <f>ROUND((P31*1.02),0)</f>
        <v>0</v>
      </c>
      <c r="T31" s="145">
        <f>ROUND(S31*'RATES-Non Fed'!K40,0)</f>
        <v>0</v>
      </c>
      <c r="U31" s="50">
        <f>SUM(S31:T31)</f>
        <v>0</v>
      </c>
      <c r="V31" s="175">
        <f>ROUND((S31*1.02),0)</f>
        <v>0</v>
      </c>
      <c r="W31" s="145">
        <f>ROUND(V31*'RATES-Non Fed'!M40,0)</f>
        <v>0</v>
      </c>
      <c r="X31" s="50">
        <f>SUM(V31:W31)</f>
        <v>0</v>
      </c>
      <c r="Y31" s="42">
        <f t="shared" si="11"/>
        <v>0</v>
      </c>
      <c r="Z31" s="137"/>
    </row>
    <row r="32" spans="1:26" s="82" customFormat="1">
      <c r="A32" s="130"/>
      <c r="C32" s="129" t="s">
        <v>88</v>
      </c>
      <c r="D32" s="130"/>
      <c r="E32" s="138"/>
      <c r="F32" s="138"/>
      <c r="G32" s="59"/>
      <c r="J32" s="175">
        <v>0</v>
      </c>
      <c r="K32" s="145">
        <f>ROUND(J32*'RATES-Non Fed'!E38,0)</f>
        <v>0</v>
      </c>
      <c r="L32" s="50">
        <f>SUM(J32:K32)</f>
        <v>0</v>
      </c>
      <c r="M32" s="175">
        <f>ROUND((J32*1.02),0)</f>
        <v>0</v>
      </c>
      <c r="N32" s="155">
        <f>ROUND(M32*'RATES-Non Fed'!G38,0)</f>
        <v>0</v>
      </c>
      <c r="O32" s="50">
        <f>SUM(M32:N32)</f>
        <v>0</v>
      </c>
      <c r="P32" s="175">
        <f>ROUND((M32*1.02),0)</f>
        <v>0</v>
      </c>
      <c r="Q32" s="155">
        <f>ROUND(P32*'RATES-Non Fed'!I38,0)</f>
        <v>0</v>
      </c>
      <c r="R32" s="50">
        <f>SUM(P32:Q32)</f>
        <v>0</v>
      </c>
      <c r="S32" s="175">
        <f>ROUND((P32*1.02),0)</f>
        <v>0</v>
      </c>
      <c r="T32" s="155">
        <f>ROUND(S32*'RATES-Non Fed'!K38,0)</f>
        <v>0</v>
      </c>
      <c r="U32" s="50">
        <f>SUM(S32:T32)</f>
        <v>0</v>
      </c>
      <c r="V32" s="175">
        <f>ROUND((S32*1.02),0)</f>
        <v>0</v>
      </c>
      <c r="W32" s="155">
        <f>ROUND(V32*'RATES-Non Fed'!M38,0)</f>
        <v>0</v>
      </c>
      <c r="X32" s="50">
        <f>SUM(V32:W32)</f>
        <v>0</v>
      </c>
      <c r="Y32" s="42">
        <f t="shared" si="11"/>
        <v>0</v>
      </c>
      <c r="Z32" s="137"/>
    </row>
    <row r="33" spans="1:26">
      <c r="A33" s="1"/>
      <c r="B33" s="1"/>
      <c r="C33" s="1"/>
      <c r="D33" s="176" t="s">
        <v>174</v>
      </c>
      <c r="E33" s="26"/>
      <c r="F33" s="26"/>
      <c r="G33" s="1"/>
      <c r="H33" s="1"/>
      <c r="I33" s="1"/>
      <c r="J33" s="182">
        <f>SUM(J19+J26+J28+J29+J30+J31+J32)</f>
        <v>0</v>
      </c>
      <c r="K33" s="145">
        <f>SUM(K19+K26+K28+K29+K30+K31+K32)</f>
        <v>0</v>
      </c>
      <c r="L33" s="50"/>
      <c r="M33" s="182">
        <f>SUM(M19+M26+M28+M29+M30+M31+M32)</f>
        <v>0</v>
      </c>
      <c r="N33" s="145">
        <f>SUM(N19+N26+N28+N29+N30+N31+N32)</f>
        <v>0</v>
      </c>
      <c r="O33" s="50"/>
      <c r="P33" s="182">
        <f>SUM(P19+P26+P28+P29+P30+P31+P32)</f>
        <v>0</v>
      </c>
      <c r="Q33" s="145">
        <f>SUM(Q19+Q26+Q28+Q29+Q30+Q31+Q32)</f>
        <v>0</v>
      </c>
      <c r="R33" s="50"/>
      <c r="S33" s="182">
        <f>SUM(S19+S26+S28+S29+S30+S31+S32)</f>
        <v>0</v>
      </c>
      <c r="T33" s="145">
        <f>SUM(T19+T26+T28+T29+T30+T31+T32)</f>
        <v>0</v>
      </c>
      <c r="U33" s="50"/>
      <c r="V33" s="182">
        <f>SUM(V19+V26+V28+V29+V30+V31+V32)</f>
        <v>0</v>
      </c>
      <c r="W33" s="145">
        <f>SUM(W19+W26+W28+W29+W30+W31+W32)</f>
        <v>0</v>
      </c>
      <c r="X33" s="50"/>
      <c r="Y33" s="42"/>
      <c r="Z33" s="5"/>
    </row>
    <row r="34" spans="1:26" ht="7.5" customHeight="1">
      <c r="A34" s="1"/>
      <c r="B34" s="1"/>
      <c r="C34" s="1"/>
      <c r="D34" s="26"/>
      <c r="E34" s="26"/>
      <c r="F34" s="26"/>
      <c r="G34" s="26"/>
      <c r="H34" s="26"/>
      <c r="I34" s="26"/>
      <c r="J34" s="52"/>
      <c r="K34" s="144"/>
      <c r="L34" s="164"/>
      <c r="M34" s="64"/>
      <c r="P34" s="64"/>
      <c r="Q34" s="144"/>
      <c r="R34" s="46"/>
      <c r="S34" s="64"/>
      <c r="T34" s="144"/>
      <c r="U34" s="46"/>
      <c r="V34" s="64"/>
      <c r="W34" s="144"/>
      <c r="X34" s="46"/>
      <c r="Y34" s="64" t="s">
        <v>1</v>
      </c>
      <c r="Z34" s="6"/>
    </row>
    <row r="35" spans="1:26" s="31" customFormat="1">
      <c r="A35" s="40" t="s">
        <v>24</v>
      </c>
      <c r="B35" s="21"/>
      <c r="D35" s="28"/>
      <c r="E35" s="28"/>
      <c r="F35" s="28"/>
      <c r="G35" s="28"/>
      <c r="H35" s="28"/>
      <c r="I35" s="28"/>
      <c r="J35" s="47">
        <f>SUM(J33+K33)</f>
        <v>0</v>
      </c>
      <c r="K35" s="146"/>
      <c r="L35" s="166"/>
      <c r="M35" s="47">
        <f>SUM(M33+N33)</f>
        <v>0</v>
      </c>
      <c r="N35" s="146"/>
      <c r="O35" s="131"/>
      <c r="P35" s="47">
        <f>SUM(P33+Q33)</f>
        <v>0</v>
      </c>
      <c r="Q35" s="146"/>
      <c r="R35" s="131"/>
      <c r="S35" s="47">
        <f>SUM(S33+T33)</f>
        <v>0</v>
      </c>
      <c r="T35" s="146"/>
      <c r="U35" s="131"/>
      <c r="V35" s="47">
        <f>SUM(V33+W33)</f>
        <v>0</v>
      </c>
      <c r="W35" s="146"/>
      <c r="X35" s="131"/>
      <c r="Y35" s="47">
        <f>SUM(J35+M35+P35+S35+V35)</f>
        <v>0</v>
      </c>
      <c r="Z35" s="29"/>
    </row>
    <row r="36" spans="1:26" ht="8.25" customHeight="1">
      <c r="A36" s="1"/>
      <c r="B36" s="1"/>
      <c r="C36" s="28"/>
      <c r="D36" s="26"/>
      <c r="E36" s="26"/>
      <c r="F36" s="26"/>
      <c r="G36" s="26"/>
      <c r="H36" s="26"/>
      <c r="I36" s="26"/>
      <c r="J36" s="52"/>
      <c r="K36" s="144"/>
      <c r="L36" s="164"/>
      <c r="M36" s="46"/>
      <c r="N36" s="144"/>
      <c r="O36" s="46"/>
      <c r="P36" s="46"/>
      <c r="Q36" s="144"/>
      <c r="R36" s="46"/>
      <c r="S36" s="46"/>
      <c r="T36" s="144"/>
      <c r="U36" s="46"/>
      <c r="V36" s="46"/>
      <c r="W36" s="144"/>
      <c r="X36" s="46"/>
      <c r="Y36" s="46" t="s">
        <v>1</v>
      </c>
      <c r="Z36" s="6"/>
    </row>
    <row r="37" spans="1:26">
      <c r="A37" s="22" t="s">
        <v>25</v>
      </c>
      <c r="B37" s="22" t="s">
        <v>26</v>
      </c>
      <c r="C37" s="21"/>
      <c r="D37" s="26"/>
      <c r="E37" s="26"/>
      <c r="F37" s="26"/>
      <c r="G37" s="26"/>
      <c r="H37" s="26"/>
      <c r="I37" s="26"/>
      <c r="J37" s="52"/>
      <c r="K37" s="144"/>
      <c r="L37" s="164"/>
      <c r="M37" s="50"/>
      <c r="N37" s="144"/>
      <c r="O37" s="46"/>
      <c r="P37" s="50"/>
      <c r="Q37" s="144"/>
      <c r="R37" s="46"/>
      <c r="S37" s="50"/>
      <c r="T37" s="144"/>
      <c r="U37" s="46"/>
      <c r="V37" s="50"/>
      <c r="W37" s="144"/>
      <c r="X37" s="46"/>
      <c r="Y37" s="50" t="s">
        <v>1</v>
      </c>
      <c r="Z37" s="6"/>
    </row>
    <row r="38" spans="1:26">
      <c r="A38" s="21"/>
      <c r="B38" s="21"/>
      <c r="C38" s="10" t="s">
        <v>27</v>
      </c>
      <c r="D38" s="30"/>
      <c r="E38" s="30"/>
      <c r="F38" s="30"/>
      <c r="G38" s="30"/>
      <c r="H38" s="30"/>
      <c r="I38" s="30"/>
      <c r="J38" s="42">
        <v>0</v>
      </c>
      <c r="K38" s="144"/>
      <c r="L38" s="164"/>
      <c r="M38" s="42">
        <v>0</v>
      </c>
      <c r="N38" s="145"/>
      <c r="O38" s="50"/>
      <c r="P38" s="42">
        <v>0</v>
      </c>
      <c r="Q38" s="145"/>
      <c r="R38" s="50"/>
      <c r="S38" s="42">
        <v>0</v>
      </c>
      <c r="T38" s="145"/>
      <c r="U38" s="50"/>
      <c r="V38" s="42">
        <v>0</v>
      </c>
      <c r="W38" s="145"/>
      <c r="X38" s="50"/>
      <c r="Y38" s="42">
        <f>SUM(J38:V38)</f>
        <v>0</v>
      </c>
      <c r="Z38" s="6"/>
    </row>
    <row r="39" spans="1:26">
      <c r="A39" s="21"/>
      <c r="B39" s="21"/>
      <c r="C39" s="10" t="s">
        <v>27</v>
      </c>
      <c r="D39" s="30"/>
      <c r="E39" s="30"/>
      <c r="F39" s="30"/>
      <c r="G39" s="30"/>
      <c r="H39" s="30"/>
      <c r="I39" s="30"/>
      <c r="J39" s="42">
        <v>0</v>
      </c>
      <c r="K39" s="144"/>
      <c r="L39" s="164"/>
      <c r="M39" s="42">
        <v>0</v>
      </c>
      <c r="N39" s="145"/>
      <c r="O39" s="50"/>
      <c r="P39" s="42">
        <v>0</v>
      </c>
      <c r="Q39" s="145"/>
      <c r="R39" s="50"/>
      <c r="S39" s="42">
        <v>0</v>
      </c>
      <c r="T39" s="145"/>
      <c r="U39" s="50"/>
      <c r="V39" s="42">
        <v>0</v>
      </c>
      <c r="W39" s="145"/>
      <c r="X39" s="50"/>
      <c r="Y39" s="42">
        <f>SUM(J39:V39)</f>
        <v>0</v>
      </c>
      <c r="Z39" s="6"/>
    </row>
    <row r="40" spans="1:26">
      <c r="A40" s="21"/>
      <c r="B40" s="21"/>
      <c r="C40" s="27" t="s">
        <v>28</v>
      </c>
      <c r="D40" s="28"/>
      <c r="E40" s="28"/>
      <c r="F40" s="28"/>
      <c r="G40" s="28"/>
      <c r="H40" s="28"/>
      <c r="I40" s="28"/>
      <c r="J40" s="53">
        <f>SUM(J38:J39)</f>
        <v>0</v>
      </c>
      <c r="K40" s="147"/>
      <c r="L40" s="167"/>
      <c r="M40" s="53">
        <f>SUM(M38:M39)</f>
        <v>0</v>
      </c>
      <c r="N40" s="147"/>
      <c r="O40" s="48"/>
      <c r="P40" s="53">
        <f>SUM(P38:P39)</f>
        <v>0</v>
      </c>
      <c r="Q40" s="147"/>
      <c r="R40" s="48"/>
      <c r="S40" s="53">
        <f>SUM(S38:S39)</f>
        <v>0</v>
      </c>
      <c r="T40" s="147"/>
      <c r="U40" s="48"/>
      <c r="V40" s="53">
        <f>SUM(V38:V39)</f>
        <v>0</v>
      </c>
      <c r="W40" s="147"/>
      <c r="X40" s="48"/>
      <c r="Y40" s="53">
        <f>SUM(J40:V40)</f>
        <v>0</v>
      </c>
      <c r="Z40" s="29"/>
    </row>
    <row r="41" spans="1:26" ht="9" customHeight="1">
      <c r="A41" s="1"/>
      <c r="B41" s="1"/>
      <c r="C41" s="28"/>
      <c r="D41" s="26"/>
      <c r="E41" s="26"/>
      <c r="F41" s="26"/>
      <c r="G41" s="26"/>
      <c r="H41" s="26"/>
      <c r="I41" s="26"/>
      <c r="J41" s="52"/>
      <c r="K41" s="144"/>
      <c r="L41" s="164"/>
      <c r="M41" s="46"/>
      <c r="N41" s="144"/>
      <c r="O41" s="46"/>
      <c r="P41" s="46"/>
      <c r="Q41" s="144"/>
      <c r="R41" s="46"/>
      <c r="S41" s="46"/>
      <c r="T41" s="144"/>
      <c r="U41" s="46"/>
      <c r="V41" s="46"/>
      <c r="W41" s="144"/>
      <c r="X41" s="46"/>
      <c r="Y41" s="46"/>
      <c r="Z41" s="6"/>
    </row>
    <row r="42" spans="1:26">
      <c r="A42" s="22" t="s">
        <v>29</v>
      </c>
      <c r="B42" s="22" t="s">
        <v>30</v>
      </c>
      <c r="C42" s="1"/>
      <c r="D42" s="21"/>
      <c r="E42" s="21"/>
      <c r="F42" s="21"/>
      <c r="G42" s="1"/>
      <c r="H42" s="1"/>
      <c r="I42" s="1"/>
      <c r="J42" s="54" t="s">
        <v>1</v>
      </c>
      <c r="K42" s="145"/>
      <c r="L42" s="165"/>
      <c r="M42" s="45" t="s">
        <v>1</v>
      </c>
      <c r="N42" s="145"/>
      <c r="O42" s="50"/>
      <c r="P42" s="45" t="s">
        <v>1</v>
      </c>
      <c r="Q42" s="145"/>
      <c r="R42" s="50"/>
      <c r="S42" s="45" t="s">
        <v>1</v>
      </c>
      <c r="T42" s="145"/>
      <c r="U42" s="50"/>
      <c r="V42" s="45" t="s">
        <v>1</v>
      </c>
      <c r="W42" s="145"/>
      <c r="X42" s="50"/>
      <c r="Y42" s="45"/>
      <c r="Z42" s="5"/>
    </row>
    <row r="43" spans="1:26">
      <c r="A43" s="21"/>
      <c r="B43" s="21"/>
      <c r="C43" s="13" t="s">
        <v>31</v>
      </c>
      <c r="D43" s="10" t="s">
        <v>27</v>
      </c>
      <c r="E43" s="31"/>
      <c r="F43" s="31"/>
      <c r="J43" s="42">
        <v>0</v>
      </c>
      <c r="K43" s="145"/>
      <c r="L43" s="165"/>
      <c r="M43" s="42">
        <f>ROUND((J43*1.02),0)</f>
        <v>0</v>
      </c>
      <c r="N43" s="155"/>
      <c r="O43" s="135"/>
      <c r="P43" s="42">
        <f>ROUND((M43*1.02),0)</f>
        <v>0</v>
      </c>
      <c r="Q43" s="155"/>
      <c r="R43" s="135"/>
      <c r="S43" s="42">
        <f>ROUND((P43*1.02),0)</f>
        <v>0</v>
      </c>
      <c r="T43" s="155"/>
      <c r="U43" s="135"/>
      <c r="V43" s="42">
        <f>ROUND((S43*1.02),0)</f>
        <v>0</v>
      </c>
      <c r="W43" s="155"/>
      <c r="X43" s="135"/>
      <c r="Y43" s="42">
        <f>SUM(J43:V43)</f>
        <v>0</v>
      </c>
      <c r="Z43" s="5"/>
    </row>
    <row r="44" spans="1:26">
      <c r="A44" s="21"/>
      <c r="B44" s="21"/>
      <c r="C44" s="13" t="s">
        <v>32</v>
      </c>
      <c r="D44" s="10" t="s">
        <v>27</v>
      </c>
      <c r="E44" s="31"/>
      <c r="F44" s="31"/>
      <c r="J44" s="42">
        <v>0</v>
      </c>
      <c r="K44" s="145"/>
      <c r="L44" s="165"/>
      <c r="M44" s="42">
        <f>ROUND((J44*1.02),0)</f>
        <v>0</v>
      </c>
      <c r="N44" s="155"/>
      <c r="O44" s="135"/>
      <c r="P44" s="42">
        <f>ROUND((M44*1.02),0)</f>
        <v>0</v>
      </c>
      <c r="Q44" s="155"/>
      <c r="R44" s="135"/>
      <c r="S44" s="42">
        <f>ROUND((P44*1.02),0)</f>
        <v>0</v>
      </c>
      <c r="T44" s="155"/>
      <c r="U44" s="135"/>
      <c r="V44" s="42">
        <f>ROUND((S44*1.02),0)</f>
        <v>0</v>
      </c>
      <c r="W44" s="155"/>
      <c r="X44" s="135"/>
      <c r="Y44" s="42">
        <f>SUM(J44:V44)</f>
        <v>0</v>
      </c>
      <c r="Z44" s="5"/>
    </row>
    <row r="45" spans="1:26" s="31" customFormat="1">
      <c r="A45" s="21"/>
      <c r="B45" s="21"/>
      <c r="C45" s="27" t="s">
        <v>33</v>
      </c>
      <c r="D45" s="28"/>
      <c r="E45" s="28"/>
      <c r="F45" s="28"/>
      <c r="G45" s="28"/>
      <c r="H45" s="28"/>
      <c r="I45" s="28"/>
      <c r="J45" s="53">
        <f>SUM(J43:J44)</f>
        <v>0</v>
      </c>
      <c r="K45" s="147"/>
      <c r="L45" s="167"/>
      <c r="M45" s="55">
        <f>SUM(M43:M44)</f>
        <v>0</v>
      </c>
      <c r="N45" s="147"/>
      <c r="O45" s="48"/>
      <c r="P45" s="55">
        <f>SUM(P43:P44)</f>
        <v>0</v>
      </c>
      <c r="Q45" s="147"/>
      <c r="R45" s="48"/>
      <c r="S45" s="55">
        <f>SUM(S43:S44)</f>
        <v>0</v>
      </c>
      <c r="T45" s="147"/>
      <c r="U45" s="48"/>
      <c r="V45" s="55">
        <f>SUM(V43:V44)</f>
        <v>0</v>
      </c>
      <c r="W45" s="147"/>
      <c r="X45" s="48"/>
      <c r="Y45" s="55">
        <f>SUM(J45:V45)</f>
        <v>0</v>
      </c>
      <c r="Z45" s="29"/>
    </row>
    <row r="46" spans="1:26" ht="10.5" customHeight="1">
      <c r="A46" s="1"/>
      <c r="B46" s="1"/>
      <c r="C46" s="28"/>
      <c r="D46" s="26"/>
      <c r="E46" s="26"/>
      <c r="F46" s="26"/>
      <c r="G46" s="26"/>
      <c r="H46" s="26"/>
      <c r="I46" s="26"/>
      <c r="J46" s="52"/>
      <c r="K46" s="144"/>
      <c r="L46" s="164"/>
      <c r="M46" s="42"/>
      <c r="N46" s="144"/>
      <c r="O46" s="46"/>
      <c r="P46" s="42"/>
      <c r="Q46" s="144"/>
      <c r="R46" s="46"/>
      <c r="S46" s="42"/>
      <c r="T46" s="144"/>
      <c r="U46" s="46"/>
      <c r="V46" s="42"/>
      <c r="W46" s="144"/>
      <c r="X46" s="46"/>
      <c r="Y46" s="42"/>
      <c r="Z46" s="6"/>
    </row>
    <row r="47" spans="1:26">
      <c r="A47" s="22" t="s">
        <v>34</v>
      </c>
      <c r="B47" s="22" t="s">
        <v>35</v>
      </c>
      <c r="C47" s="21"/>
      <c r="D47" s="21"/>
      <c r="E47" s="21"/>
      <c r="F47" s="21"/>
      <c r="G47" s="1"/>
      <c r="H47" s="1"/>
      <c r="I47" s="1"/>
      <c r="J47" s="54" t="s">
        <v>1</v>
      </c>
      <c r="K47" s="145"/>
      <c r="L47" s="165"/>
      <c r="M47" s="42" t="s">
        <v>1</v>
      </c>
      <c r="N47" s="145"/>
      <c r="O47" s="50"/>
      <c r="P47" s="42" t="s">
        <v>1</v>
      </c>
      <c r="Q47" s="145"/>
      <c r="R47" s="50"/>
      <c r="S47" s="42" t="s">
        <v>1</v>
      </c>
      <c r="T47" s="145"/>
      <c r="U47" s="50"/>
      <c r="V47" s="42" t="s">
        <v>1</v>
      </c>
      <c r="W47" s="145"/>
      <c r="X47" s="50"/>
      <c r="Y47" s="42"/>
      <c r="Z47" s="5"/>
    </row>
    <row r="48" spans="1:26">
      <c r="A48" s="21"/>
      <c r="B48" s="21"/>
      <c r="C48" s="13" t="s">
        <v>36</v>
      </c>
      <c r="D48" s="3"/>
      <c r="E48" s="31"/>
      <c r="F48" s="31"/>
      <c r="J48" s="42">
        <v>0</v>
      </c>
      <c r="K48" s="145"/>
      <c r="L48" s="165"/>
      <c r="M48" s="42">
        <f>ROUND((J48*1.02),0)</f>
        <v>0</v>
      </c>
      <c r="N48" s="155"/>
      <c r="O48" s="135"/>
      <c r="P48" s="42">
        <f>ROUND((M48*1.02),0)</f>
        <v>0</v>
      </c>
      <c r="Q48" s="155"/>
      <c r="R48" s="135"/>
      <c r="S48" s="42">
        <f>ROUND((P48*1.02),0)</f>
        <v>0</v>
      </c>
      <c r="T48" s="155"/>
      <c r="U48" s="135"/>
      <c r="V48" s="42">
        <f>ROUND((S48*1.02),0)</f>
        <v>0</v>
      </c>
      <c r="W48" s="155"/>
      <c r="X48" s="135"/>
      <c r="Y48" s="42">
        <f t="shared" ref="Y48:Y59" si="14">SUM(J48:V48)</f>
        <v>0</v>
      </c>
      <c r="Z48" s="5"/>
    </row>
    <row r="49" spans="1:28">
      <c r="A49" s="21"/>
      <c r="B49" s="21"/>
      <c r="C49" s="13" t="s">
        <v>37</v>
      </c>
      <c r="D49" s="3"/>
      <c r="E49" s="31"/>
      <c r="F49" s="31"/>
      <c r="J49" s="42">
        <v>0</v>
      </c>
      <c r="K49" s="145"/>
      <c r="L49" s="165"/>
      <c r="M49" s="42">
        <f t="shared" ref="M49:M58" si="15">ROUND((J49*1.02),0)</f>
        <v>0</v>
      </c>
      <c r="N49" s="155"/>
      <c r="O49" s="135"/>
      <c r="P49" s="42">
        <f t="shared" ref="P49:P58" si="16">ROUND((M49*1.02),0)</f>
        <v>0</v>
      </c>
      <c r="Q49" s="155"/>
      <c r="R49" s="135"/>
      <c r="S49" s="42">
        <f t="shared" ref="S49:S58" si="17">ROUND((P49*1.02),0)</f>
        <v>0</v>
      </c>
      <c r="T49" s="155"/>
      <c r="U49" s="135"/>
      <c r="V49" s="42">
        <f t="shared" ref="V49:V58" si="18">ROUND((S49*1.02),0)</f>
        <v>0</v>
      </c>
      <c r="W49" s="155"/>
      <c r="X49" s="135"/>
      <c r="Y49" s="42">
        <f t="shared" si="14"/>
        <v>0</v>
      </c>
      <c r="Z49" s="5"/>
    </row>
    <row r="50" spans="1:28">
      <c r="A50" s="21"/>
      <c r="B50" s="21"/>
      <c r="C50" s="13" t="s">
        <v>38</v>
      </c>
      <c r="D50" s="3"/>
      <c r="E50" s="31"/>
      <c r="F50" s="31"/>
      <c r="J50" s="42">
        <v>0</v>
      </c>
      <c r="K50" s="145"/>
      <c r="L50" s="165"/>
      <c r="M50" s="42">
        <f t="shared" si="15"/>
        <v>0</v>
      </c>
      <c r="N50" s="155"/>
      <c r="O50" s="135"/>
      <c r="P50" s="42">
        <f t="shared" si="16"/>
        <v>0</v>
      </c>
      <c r="Q50" s="156"/>
      <c r="R50" s="42"/>
      <c r="S50" s="42">
        <f t="shared" si="17"/>
        <v>0</v>
      </c>
      <c r="T50" s="156"/>
      <c r="U50" s="42"/>
      <c r="V50" s="42">
        <f t="shared" si="18"/>
        <v>0</v>
      </c>
      <c r="W50" s="155"/>
      <c r="X50" s="135"/>
      <c r="Y50" s="42">
        <f t="shared" si="14"/>
        <v>0</v>
      </c>
      <c r="Z50" s="5"/>
    </row>
    <row r="51" spans="1:28">
      <c r="A51" s="21"/>
      <c r="B51" s="21"/>
      <c r="C51" s="13" t="s">
        <v>39</v>
      </c>
      <c r="D51" s="3"/>
      <c r="E51" s="31"/>
      <c r="F51" s="31"/>
      <c r="J51" s="42">
        <v>0</v>
      </c>
      <c r="K51" s="145"/>
      <c r="L51" s="165"/>
      <c r="M51" s="42">
        <f t="shared" si="15"/>
        <v>0</v>
      </c>
      <c r="N51" s="155"/>
      <c r="O51" s="135"/>
      <c r="P51" s="42">
        <f t="shared" si="16"/>
        <v>0</v>
      </c>
      <c r="Q51" s="155"/>
      <c r="R51" s="135"/>
      <c r="S51" s="42">
        <f t="shared" si="17"/>
        <v>0</v>
      </c>
      <c r="T51" s="155"/>
      <c r="U51" s="135"/>
      <c r="V51" s="42">
        <f t="shared" si="18"/>
        <v>0</v>
      </c>
      <c r="W51" s="155"/>
      <c r="X51" s="135"/>
      <c r="Y51" s="42">
        <f t="shared" si="14"/>
        <v>0</v>
      </c>
      <c r="Z51" s="5"/>
    </row>
    <row r="52" spans="1:28">
      <c r="A52" s="21"/>
      <c r="B52" s="21"/>
      <c r="C52" s="193" t="s">
        <v>208</v>
      </c>
      <c r="D52" s="3"/>
      <c r="E52" s="31"/>
      <c r="F52" s="31"/>
      <c r="J52" s="42">
        <v>0</v>
      </c>
      <c r="K52" s="145"/>
      <c r="L52" s="165"/>
      <c r="M52" s="42">
        <f t="shared" si="15"/>
        <v>0</v>
      </c>
      <c r="N52" s="155"/>
      <c r="O52" s="135"/>
      <c r="P52" s="42">
        <f t="shared" si="16"/>
        <v>0</v>
      </c>
      <c r="Q52" s="155"/>
      <c r="R52" s="135"/>
      <c r="S52" s="42">
        <f t="shared" si="17"/>
        <v>0</v>
      </c>
      <c r="T52" s="155"/>
      <c r="U52" s="135"/>
      <c r="V52" s="42">
        <f t="shared" si="18"/>
        <v>0</v>
      </c>
      <c r="W52" s="155"/>
      <c r="X52" s="135"/>
      <c r="Y52" s="42">
        <f t="shared" si="14"/>
        <v>0</v>
      </c>
      <c r="Z52" s="5"/>
    </row>
    <row r="53" spans="1:28">
      <c r="A53" s="21"/>
      <c r="B53" s="21"/>
      <c r="C53" s="13" t="s">
        <v>90</v>
      </c>
      <c r="D53" s="3"/>
      <c r="E53" s="31"/>
      <c r="F53" s="31"/>
      <c r="J53" s="42">
        <v>0</v>
      </c>
      <c r="K53" s="145"/>
      <c r="L53" s="165"/>
      <c r="M53" s="42">
        <f t="shared" si="15"/>
        <v>0</v>
      </c>
      <c r="N53" s="156"/>
      <c r="O53" s="42"/>
      <c r="P53" s="42">
        <f t="shared" si="16"/>
        <v>0</v>
      </c>
      <c r="Q53" s="156"/>
      <c r="R53" s="42"/>
      <c r="S53" s="42">
        <f t="shared" si="17"/>
        <v>0</v>
      </c>
      <c r="T53" s="156"/>
      <c r="U53" s="42"/>
      <c r="V53" s="42">
        <f t="shared" si="18"/>
        <v>0</v>
      </c>
      <c r="W53" s="155"/>
      <c r="X53" s="135"/>
      <c r="Y53" s="42">
        <f t="shared" si="14"/>
        <v>0</v>
      </c>
      <c r="Z53" s="5"/>
    </row>
    <row r="54" spans="1:28">
      <c r="A54" s="21"/>
      <c r="B54" s="21"/>
      <c r="C54" s="13" t="s">
        <v>40</v>
      </c>
      <c r="D54" s="21"/>
      <c r="E54" s="21"/>
      <c r="F54" s="21"/>
      <c r="G54" s="1"/>
      <c r="H54" s="1"/>
      <c r="I54" s="1"/>
      <c r="J54" s="42">
        <v>0</v>
      </c>
      <c r="K54" s="145"/>
      <c r="L54" s="165"/>
      <c r="M54" s="42">
        <f t="shared" si="15"/>
        <v>0</v>
      </c>
      <c r="N54" s="156"/>
      <c r="O54" s="42"/>
      <c r="P54" s="42">
        <f t="shared" si="16"/>
        <v>0</v>
      </c>
      <c r="Q54" s="156"/>
      <c r="R54" s="42"/>
      <c r="S54" s="42">
        <f t="shared" si="17"/>
        <v>0</v>
      </c>
      <c r="T54" s="156"/>
      <c r="U54" s="42"/>
      <c r="V54" s="42">
        <f t="shared" si="18"/>
        <v>0</v>
      </c>
      <c r="W54" s="156"/>
      <c r="X54" s="42"/>
      <c r="Y54" s="42">
        <f t="shared" si="14"/>
        <v>0</v>
      </c>
      <c r="Z54" s="5"/>
    </row>
    <row r="55" spans="1:28">
      <c r="A55" s="21"/>
      <c r="B55" s="21"/>
      <c r="C55" s="22" t="s">
        <v>41</v>
      </c>
      <c r="D55" s="10"/>
      <c r="E55" s="31"/>
      <c r="F55" s="31"/>
      <c r="J55" s="42">
        <v>0</v>
      </c>
      <c r="K55" s="145"/>
      <c r="L55" s="165"/>
      <c r="M55" s="42">
        <f t="shared" si="15"/>
        <v>0</v>
      </c>
      <c r="N55" s="155"/>
      <c r="O55" s="135"/>
      <c r="P55" s="42">
        <f t="shared" si="16"/>
        <v>0</v>
      </c>
      <c r="Q55" s="155"/>
      <c r="R55" s="135"/>
      <c r="S55" s="42">
        <f t="shared" si="17"/>
        <v>0</v>
      </c>
      <c r="T55" s="155"/>
      <c r="U55" s="135"/>
      <c r="V55" s="42">
        <f t="shared" si="18"/>
        <v>0</v>
      </c>
      <c r="W55" s="155"/>
      <c r="X55" s="135"/>
      <c r="Y55" s="42">
        <f t="shared" si="14"/>
        <v>0</v>
      </c>
      <c r="Z55" s="5"/>
      <c r="AA55" s="76"/>
    </row>
    <row r="56" spans="1:28">
      <c r="A56" s="21"/>
      <c r="B56" s="21"/>
      <c r="C56" s="63" t="s">
        <v>42</v>
      </c>
      <c r="D56" s="10"/>
      <c r="E56" s="31"/>
      <c r="F56" s="31"/>
      <c r="J56" s="42">
        <v>0</v>
      </c>
      <c r="K56" s="145"/>
      <c r="L56" s="165"/>
      <c r="M56" s="42">
        <f t="shared" si="15"/>
        <v>0</v>
      </c>
      <c r="N56" s="155"/>
      <c r="O56" s="135"/>
      <c r="P56" s="42">
        <f t="shared" si="16"/>
        <v>0</v>
      </c>
      <c r="Q56" s="155"/>
      <c r="R56" s="135"/>
      <c r="S56" s="42">
        <f t="shared" si="17"/>
        <v>0</v>
      </c>
      <c r="T56" s="155"/>
      <c r="U56" s="135"/>
      <c r="V56" s="42">
        <f t="shared" si="18"/>
        <v>0</v>
      </c>
      <c r="W56" s="155"/>
      <c r="X56" s="135"/>
      <c r="Y56" s="42">
        <f t="shared" si="14"/>
        <v>0</v>
      </c>
      <c r="Z56" s="5"/>
      <c r="AA56" s="76"/>
    </row>
    <row r="57" spans="1:28">
      <c r="A57" s="21"/>
      <c r="B57" s="21"/>
      <c r="C57" s="63" t="s">
        <v>92</v>
      </c>
      <c r="D57" s="10"/>
      <c r="E57" s="31"/>
      <c r="F57" s="31"/>
      <c r="J57" s="42">
        <v>0</v>
      </c>
      <c r="K57" s="145"/>
      <c r="L57" s="165"/>
      <c r="M57" s="42">
        <f t="shared" si="15"/>
        <v>0</v>
      </c>
      <c r="N57" s="155"/>
      <c r="O57" s="135"/>
      <c r="P57" s="42">
        <f t="shared" si="16"/>
        <v>0</v>
      </c>
      <c r="Q57" s="155"/>
      <c r="R57" s="135"/>
      <c r="S57" s="42">
        <f t="shared" si="17"/>
        <v>0</v>
      </c>
      <c r="T57" s="155"/>
      <c r="U57" s="135"/>
      <c r="V57" s="42">
        <f t="shared" si="18"/>
        <v>0</v>
      </c>
      <c r="W57" s="155"/>
      <c r="X57" s="135"/>
      <c r="Y57" s="42">
        <f t="shared" si="14"/>
        <v>0</v>
      </c>
      <c r="Z57" s="5"/>
      <c r="AA57" s="76"/>
    </row>
    <row r="58" spans="1:28">
      <c r="A58" s="21"/>
      <c r="B58" s="21"/>
      <c r="C58" s="63" t="s">
        <v>93</v>
      </c>
      <c r="D58" s="10"/>
      <c r="E58" s="31"/>
      <c r="F58" s="31"/>
      <c r="J58" s="42">
        <v>0</v>
      </c>
      <c r="K58" s="145"/>
      <c r="L58" s="165"/>
      <c r="M58" s="42">
        <f t="shared" si="15"/>
        <v>0</v>
      </c>
      <c r="N58" s="155"/>
      <c r="O58" s="135"/>
      <c r="P58" s="42">
        <f t="shared" si="16"/>
        <v>0</v>
      </c>
      <c r="Q58" s="155"/>
      <c r="R58" s="135"/>
      <c r="S58" s="42">
        <f t="shared" si="17"/>
        <v>0</v>
      </c>
      <c r="T58" s="155"/>
      <c r="U58" s="135"/>
      <c r="V58" s="42">
        <f t="shared" si="18"/>
        <v>0</v>
      </c>
      <c r="W58" s="155"/>
      <c r="X58" s="135"/>
      <c r="Y58" s="42">
        <f t="shared" si="14"/>
        <v>0</v>
      </c>
      <c r="Z58" s="5"/>
      <c r="AA58" s="76"/>
    </row>
    <row r="59" spans="1:28">
      <c r="A59" s="40" t="s">
        <v>43</v>
      </c>
      <c r="D59" s="28"/>
      <c r="E59" s="28"/>
      <c r="F59" s="28"/>
      <c r="G59" s="28"/>
      <c r="H59" s="28"/>
      <c r="I59" s="28"/>
      <c r="J59" s="51">
        <f>SUM(J48:J58)</f>
        <v>0</v>
      </c>
      <c r="K59" s="148"/>
      <c r="L59" s="168"/>
      <c r="M59" s="43">
        <f>SUM(M48:M58)</f>
        <v>0</v>
      </c>
      <c r="N59" s="148"/>
      <c r="O59" s="44"/>
      <c r="P59" s="43">
        <f>SUM(P48:P58)</f>
        <v>0</v>
      </c>
      <c r="Q59" s="148"/>
      <c r="R59" s="44"/>
      <c r="S59" s="43">
        <f>SUM(S48:S58)</f>
        <v>0</v>
      </c>
      <c r="T59" s="148"/>
      <c r="U59" s="44"/>
      <c r="V59" s="43">
        <f>SUM(V48:V58)</f>
        <v>0</v>
      </c>
      <c r="W59" s="148"/>
      <c r="X59" s="44"/>
      <c r="Y59" s="43">
        <f t="shared" si="14"/>
        <v>0</v>
      </c>
      <c r="Z59" s="34"/>
      <c r="AA59" s="76"/>
    </row>
    <row r="60" spans="1:28" ht="7.5" customHeight="1">
      <c r="A60" s="21"/>
      <c r="B60" s="21"/>
      <c r="C60" s="26"/>
      <c r="D60" s="28"/>
      <c r="E60" s="28"/>
      <c r="F60" s="28"/>
      <c r="G60" s="26"/>
      <c r="H60" s="26"/>
      <c r="I60" s="26"/>
      <c r="J60" s="52"/>
      <c r="K60" s="144"/>
      <c r="L60" s="164"/>
      <c r="M60" s="46"/>
      <c r="N60" s="144"/>
      <c r="O60" s="46"/>
      <c r="P60" s="46"/>
      <c r="Q60" s="144"/>
      <c r="R60" s="46"/>
      <c r="S60" s="46"/>
      <c r="T60" s="144"/>
      <c r="U60" s="46"/>
      <c r="V60" s="46"/>
      <c r="W60" s="144"/>
      <c r="X60" s="46"/>
      <c r="Y60" s="46" t="s">
        <v>1</v>
      </c>
      <c r="Z60" s="6"/>
    </row>
    <row r="61" spans="1:28" ht="16.5">
      <c r="A61" s="28"/>
      <c r="B61" s="28"/>
      <c r="C61" s="28"/>
      <c r="D61" s="21"/>
      <c r="E61" s="32" t="s">
        <v>44</v>
      </c>
      <c r="F61" s="32"/>
      <c r="G61" s="39"/>
      <c r="H61" s="39"/>
      <c r="I61" s="39"/>
      <c r="J61" s="65">
        <f>ROUND(+J59+J45+J40+J35,0)</f>
        <v>0</v>
      </c>
      <c r="K61" s="149"/>
      <c r="L61" s="169"/>
      <c r="M61" s="65">
        <f>ROUND(+M59+M45+M40+M35,0)</f>
        <v>0</v>
      </c>
      <c r="N61" s="149"/>
      <c r="O61" s="65"/>
      <c r="P61" s="65">
        <f>ROUND(+P59+P45+P40+P35,0)</f>
        <v>0</v>
      </c>
      <c r="Q61" s="149"/>
      <c r="R61" s="65"/>
      <c r="S61" s="65">
        <f>ROUND(+S59+S45+S40+S35,0)</f>
        <v>0</v>
      </c>
      <c r="T61" s="149"/>
      <c r="U61" s="65"/>
      <c r="V61" s="65">
        <f>ROUND(+V59+V45+V40+V35,0)</f>
        <v>0</v>
      </c>
      <c r="W61" s="149"/>
      <c r="X61" s="65"/>
      <c r="Y61" s="65">
        <f>SUM(J61:V61)</f>
        <v>0</v>
      </c>
      <c r="Z61" s="34"/>
    </row>
    <row r="62" spans="1:28" ht="7.5" customHeight="1">
      <c r="A62" s="28"/>
      <c r="B62" s="28"/>
      <c r="C62" s="28"/>
      <c r="D62" s="21"/>
      <c r="E62" s="32"/>
      <c r="F62" s="32"/>
      <c r="G62" s="39"/>
      <c r="H62" s="39"/>
      <c r="I62" s="39"/>
      <c r="J62" s="66"/>
      <c r="K62" s="149"/>
      <c r="L62" s="169"/>
      <c r="M62" s="65"/>
      <c r="N62" s="157"/>
      <c r="O62" s="185"/>
      <c r="P62" s="65"/>
      <c r="Q62" s="157"/>
      <c r="R62" s="185"/>
      <c r="S62" s="65"/>
      <c r="T62" s="157"/>
      <c r="U62" s="185"/>
      <c r="V62" s="65"/>
      <c r="W62" s="157"/>
      <c r="X62" s="185"/>
      <c r="Y62" s="65"/>
    </row>
    <row r="63" spans="1:28">
      <c r="A63" s="28"/>
      <c r="B63" s="28"/>
      <c r="C63" s="28"/>
      <c r="D63" s="21"/>
      <c r="G63" s="39"/>
      <c r="H63" s="84" t="s">
        <v>118</v>
      </c>
      <c r="I63" s="39"/>
      <c r="J63" s="74">
        <f>SUM(J61)</f>
        <v>0</v>
      </c>
      <c r="K63" s="150"/>
      <c r="L63" s="170"/>
      <c r="M63" s="74">
        <f>SUM(M61)</f>
        <v>0</v>
      </c>
      <c r="N63" s="150"/>
      <c r="O63" s="186"/>
      <c r="P63" s="74">
        <f>SUM(P61)</f>
        <v>0</v>
      </c>
      <c r="Q63" s="150"/>
      <c r="R63" s="186"/>
      <c r="S63" s="74">
        <f>SUM(S61)</f>
        <v>0</v>
      </c>
      <c r="T63" s="150"/>
      <c r="U63" s="186"/>
      <c r="V63" s="74">
        <f>SUM(V61)</f>
        <v>0</v>
      </c>
      <c r="W63" s="150"/>
      <c r="X63" s="186"/>
      <c r="Y63" s="74">
        <f>SUM(J63:V63)</f>
        <v>0</v>
      </c>
      <c r="AA63" s="76"/>
    </row>
    <row r="64" spans="1:28">
      <c r="A64" s="33" t="s">
        <v>117</v>
      </c>
      <c r="B64" s="1"/>
      <c r="C64" s="1"/>
      <c r="J64" s="42"/>
      <c r="K64" s="151"/>
      <c r="L64" s="171"/>
      <c r="M64" s="50"/>
      <c r="N64" s="151"/>
      <c r="O64" s="56"/>
      <c r="P64" s="50"/>
      <c r="Q64" s="151"/>
      <c r="R64" s="56"/>
      <c r="S64" s="50"/>
      <c r="T64" s="151"/>
      <c r="U64" s="56"/>
      <c r="V64" s="50"/>
      <c r="W64" s="151"/>
      <c r="X64" s="56"/>
      <c r="Y64" s="50"/>
      <c r="Z64" s="5"/>
      <c r="AB64" s="75"/>
    </row>
    <row r="65" spans="1:27">
      <c r="A65" s="13" t="s">
        <v>183</v>
      </c>
      <c r="B65" s="1"/>
      <c r="D65" s="7">
        <f>IF(AND(($E$72)="R",($E$74)="C"),('RATES-Non Fed'!E43),IF(AND(($E$72)="R",($E$74)="O"),('RATES-Non Fed'!E48),IF(AND(($E$72)="I",($E$74)="C"),('RATES-Non Fed'!E44),IF(AND(($E$72)="I",($E$74)="O"),('RATES-Non Fed'!E49),IF(AND(($E$72)="P",($E$74)="C"),('RATES-Non Fed'!E45),IF(AND(($E$72)="P",($E$74)="O"),('RATES-Non Fed'!E50),($E$73)))))))</f>
        <v>0.58250000000000002</v>
      </c>
      <c r="E65" s="7">
        <f>IF(AND(($E$72)="R",($E$74)="C"),('RATES-Non Fed'!G43),IF(AND(($E$72)="R",($E$74)="O"),('RATES-Non Fed'!G48),IF(AND(($E$72)="I",($E$74)="C"),('RATES-Non Fed'!G44),IF(AND(($E$72)="I",($E$74)="O"),('RATES-Non Fed'!G49),IF(AND(($E$72)="P",($E$74)="C"),('RATES-Non Fed'!G45),IF(AND(($E$72)="P",($E$74)="O"),('RATES-Non Fed'!G50),($E$73)))))))</f>
        <v>0.59583333333333333</v>
      </c>
      <c r="F65" s="7">
        <f>IF(AND(($E$72)="R",($E$74)="C"),('RATES-Non Fed'!I43),IF(AND(($E$72)="R",($E$74)="O"),('RATES-Non Fed'!I48),IF(AND(($E$72)="I",($E$74)="C"),('RATES-Non Fed'!I44),IF(AND(($E$72)="I",($E$74)="O"),('RATES-Non Fed'!I49),IF(AND(($E$72)="P",($E$74)="C"),('RATES-Non Fed'!I45),IF(AND(($E$72)="P",($E$74)="O"),('RATES-Non Fed'!I50),($E$73)))))))</f>
        <v>0.60083333333333333</v>
      </c>
      <c r="G65" s="7">
        <f>IF(AND(($E$72)="R",($E$74)="C"),('RATES-Non Fed'!K43),IF(AND(($E$72)="R",($E$74)="O"),('RATES-Non Fed'!K48),IF(AND(($E$72)="I",($E$74)="C"),('RATES-Non Fed'!K44),IF(AND(($E$72)="I",($E$74)="O"),('RATES-Non Fed'!K49),IF(AND(($E$72)="P",($E$74)="C"),('RATES-Non Fed'!K45),IF(AND(($E$72)="P",($E$74)="O"),('RATES-Non Fed'!K50),($E$73)))))))</f>
        <v>0.60499999999999998</v>
      </c>
      <c r="H65" s="7">
        <f>IF(AND(($E$72)="R",($E$74)="C"),('RATES-Non Fed'!M43),IF(AND(($E$72)="R",($E$74)="O"),('RATES-Non Fed'!M48),IF(AND(($E$72)="I",($E$74)="C"),('RATES-Non Fed'!M44),IF(AND(($E$72)="I",($E$74)="O"),('RATES-Non Fed'!M49),IF(AND(($E$72)="P",($E$74)="C"),('RATES-Non Fed'!M45),IF(AND(($E$72)="P",($E$74)="O"),('RATES-Non Fed'!M50),($E$73)))))))</f>
        <v>0.60499999999999998</v>
      </c>
      <c r="J65" s="50">
        <f>SUM(J63*D65)</f>
        <v>0</v>
      </c>
      <c r="K65" s="145"/>
      <c r="L65" s="165"/>
      <c r="M65" s="50">
        <f>SUM(M63*E65)</f>
        <v>0</v>
      </c>
      <c r="N65" s="145"/>
      <c r="O65" s="50"/>
      <c r="P65" s="50">
        <f>SUM(P63*F65)</f>
        <v>0</v>
      </c>
      <c r="Q65" s="145"/>
      <c r="R65" s="50"/>
      <c r="S65" s="50">
        <f>SUM(S63*G65)</f>
        <v>0</v>
      </c>
      <c r="T65" s="145"/>
      <c r="U65" s="50"/>
      <c r="V65" s="50">
        <f>SUM(V63*H65)</f>
        <v>0</v>
      </c>
      <c r="W65" s="145"/>
      <c r="X65" s="50"/>
      <c r="Y65" s="50">
        <f>SUM(J65:V65)</f>
        <v>0</v>
      </c>
      <c r="Z65" s="5"/>
    </row>
    <row r="66" spans="1:27">
      <c r="A66" s="40" t="s">
        <v>119</v>
      </c>
      <c r="B66" s="1"/>
      <c r="C66" s="24"/>
      <c r="D66" s="35"/>
      <c r="E66" s="7"/>
      <c r="F66" s="7"/>
      <c r="G66" s="7"/>
      <c r="H66" s="7"/>
      <c r="I66" s="7"/>
      <c r="J66" s="53">
        <f>SUM(J65:J65)</f>
        <v>0</v>
      </c>
      <c r="K66" s="148"/>
      <c r="L66" s="168"/>
      <c r="M66" s="53">
        <f>SUM(M65:M65)</f>
        <v>0</v>
      </c>
      <c r="N66" s="148"/>
      <c r="O66" s="44"/>
      <c r="P66" s="53">
        <f>SUM(P65:P65)</f>
        <v>0</v>
      </c>
      <c r="Q66" s="148"/>
      <c r="R66" s="44"/>
      <c r="S66" s="53">
        <f>SUM(S65:S65)</f>
        <v>0</v>
      </c>
      <c r="T66" s="148"/>
      <c r="U66" s="44"/>
      <c r="V66" s="53">
        <f>SUM(V65:V65)</f>
        <v>0</v>
      </c>
      <c r="W66" s="148"/>
      <c r="X66" s="44"/>
      <c r="Y66" s="53">
        <f>SUM(J66:V66)</f>
        <v>0</v>
      </c>
      <c r="Z66" s="1"/>
    </row>
    <row r="67" spans="1:27">
      <c r="A67" s="40"/>
      <c r="B67" s="1"/>
      <c r="C67" s="24"/>
      <c r="D67" s="35"/>
      <c r="E67" s="7"/>
      <c r="F67" s="7"/>
      <c r="G67" s="7"/>
      <c r="H67" s="7"/>
      <c r="I67" s="7"/>
      <c r="J67" s="61"/>
      <c r="K67" s="148"/>
      <c r="L67" s="168"/>
      <c r="M67" s="62"/>
      <c r="N67" s="148"/>
      <c r="O67" s="44"/>
      <c r="P67" s="62"/>
      <c r="Q67" s="148"/>
      <c r="R67" s="44"/>
      <c r="S67" s="62"/>
      <c r="T67" s="148"/>
      <c r="U67" s="44"/>
      <c r="V67" s="62"/>
      <c r="W67" s="148"/>
      <c r="X67" s="44"/>
      <c r="Y67" s="62"/>
    </row>
    <row r="68" spans="1:27" ht="19.5" thickBot="1">
      <c r="A68" s="40"/>
      <c r="B68" s="1"/>
      <c r="C68" s="60" t="s">
        <v>45</v>
      </c>
      <c r="D68" s="35"/>
      <c r="E68" s="7"/>
      <c r="F68" s="7"/>
      <c r="G68" s="7"/>
      <c r="H68" s="7"/>
      <c r="I68" s="7"/>
      <c r="J68" s="72">
        <f>J66+J61</f>
        <v>0</v>
      </c>
      <c r="K68" s="149"/>
      <c r="L68" s="169"/>
      <c r="M68" s="72">
        <f>M66+M61</f>
        <v>0</v>
      </c>
      <c r="N68" s="149"/>
      <c r="O68" s="65"/>
      <c r="P68" s="72">
        <f>P66+P61</f>
        <v>0</v>
      </c>
      <c r="Q68" s="149"/>
      <c r="R68" s="65"/>
      <c r="S68" s="72">
        <f>S66+S61</f>
        <v>0</v>
      </c>
      <c r="T68" s="149"/>
      <c r="U68" s="65"/>
      <c r="V68" s="72">
        <f>V66+V61</f>
        <v>0</v>
      </c>
      <c r="W68" s="149"/>
      <c r="X68" s="65"/>
      <c r="Y68" s="72">
        <f>SUM(J68:V68)</f>
        <v>0</v>
      </c>
    </row>
    <row r="69" spans="1:27" ht="16.5" thickTop="1">
      <c r="A69" s="28"/>
      <c r="B69" s="1"/>
      <c r="C69" s="35"/>
      <c r="D69" s="7"/>
      <c r="E69" s="7"/>
      <c r="F69" s="7"/>
      <c r="G69" s="7"/>
      <c r="H69" s="7"/>
      <c r="I69" s="7"/>
      <c r="J69" s="50"/>
      <c r="K69" s="145"/>
      <c r="L69" s="165"/>
      <c r="M69" s="50"/>
      <c r="N69" s="145"/>
      <c r="O69" s="50"/>
      <c r="P69" s="50"/>
      <c r="Q69" s="145"/>
      <c r="R69" s="50"/>
      <c r="S69" s="50"/>
      <c r="T69" s="145"/>
      <c r="U69" s="50"/>
      <c r="V69" s="50"/>
      <c r="W69" s="145"/>
      <c r="X69" s="50"/>
      <c r="Y69" s="50" t="s">
        <v>1</v>
      </c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49"/>
      <c r="K70" s="152"/>
      <c r="L70" s="172"/>
      <c r="M70" s="58"/>
      <c r="N70" s="152"/>
      <c r="O70" s="57"/>
      <c r="P70" s="58"/>
      <c r="Q70" s="152"/>
      <c r="R70" s="57"/>
      <c r="S70" s="58"/>
      <c r="T70" s="152"/>
      <c r="U70" s="57"/>
      <c r="V70" s="58"/>
      <c r="W70" s="152"/>
      <c r="X70" s="57"/>
      <c r="Y70" s="58"/>
    </row>
    <row r="71" spans="1:27">
      <c r="C71" s="36" t="s">
        <v>120</v>
      </c>
    </row>
    <row r="72" spans="1:27">
      <c r="C72" s="14" t="s">
        <v>46</v>
      </c>
      <c r="E72" s="15" t="s">
        <v>47</v>
      </c>
      <c r="G72" s="14" t="s">
        <v>48</v>
      </c>
      <c r="W72" s="158"/>
      <c r="X72" s="187"/>
    </row>
    <row r="73" spans="1:27">
      <c r="C73" s="14" t="s">
        <v>167</v>
      </c>
      <c r="E73" s="9">
        <v>0.1</v>
      </c>
      <c r="F73" s="9"/>
    </row>
    <row r="74" spans="1:27" ht="18.75">
      <c r="C74" s="14" t="s">
        <v>49</v>
      </c>
      <c r="E74" s="160" t="s">
        <v>50</v>
      </c>
      <c r="G74" s="14" t="s">
        <v>51</v>
      </c>
      <c r="Z74" s="188"/>
      <c r="AA74" s="188"/>
    </row>
    <row r="76" spans="1:27">
      <c r="D76" s="189" t="s">
        <v>193</v>
      </c>
      <c r="H76" s="190">
        <f>+'RATES-Non Fed'!E29</f>
        <v>0.57999999999999996</v>
      </c>
      <c r="J76" s="191">
        <f>J66/12*'RATES-Non Fed'!$C$43</f>
        <v>0</v>
      </c>
      <c r="L76" s="190">
        <f>+'RATES-Non Fed'!G29</f>
        <v>0.59499999999999997</v>
      </c>
      <c r="M76" s="191">
        <f>M66/12*'RATES-Non Fed'!$C$43</f>
        <v>0</v>
      </c>
      <c r="O76" s="190">
        <f>+'RATES-Non Fed'!I29</f>
        <v>0.6</v>
      </c>
      <c r="P76" s="191">
        <f>P66/12*'RATES-Non Fed'!$C$43</f>
        <v>0</v>
      </c>
      <c r="R76" s="190">
        <f>+'RATES-Non Fed'!K29</f>
        <v>0.60499999999999998</v>
      </c>
      <c r="S76" s="191">
        <f>S66/12*'RATES-Non Fed'!$C$43</f>
        <v>0</v>
      </c>
      <c r="U76" s="190">
        <f>+'RATES-Non Fed'!M29</f>
        <v>0.60499999999999998</v>
      </c>
      <c r="V76" s="191">
        <f>V66/12*'RATES-Non Fed'!$C$43</f>
        <v>0</v>
      </c>
    </row>
    <row r="77" spans="1:27">
      <c r="D77" s="242" t="s">
        <v>194</v>
      </c>
      <c r="E77" s="242"/>
      <c r="F77" s="242"/>
      <c r="G77" s="242"/>
      <c r="H77" s="190">
        <f>+'RATES-Non Fed'!G29</f>
        <v>0.59499999999999997</v>
      </c>
      <c r="J77" s="191">
        <f>J66/12*'RATES-Non Fed'!$D$43</f>
        <v>0</v>
      </c>
      <c r="L77" s="190">
        <f>+'RATES-Non Fed'!I29</f>
        <v>0.6</v>
      </c>
      <c r="M77" s="191">
        <f>M66/12*'RATES-Non Fed'!$D$43</f>
        <v>0</v>
      </c>
      <c r="O77" s="190">
        <f>+'RATES-Non Fed'!K29</f>
        <v>0.60499999999999998</v>
      </c>
      <c r="P77" s="191">
        <f>P66/12*'RATES-Non Fed'!$D$43</f>
        <v>0</v>
      </c>
      <c r="R77" s="190">
        <f>+'RATES-Non Fed'!M29</f>
        <v>0.60499999999999998</v>
      </c>
      <c r="S77" s="191">
        <f>S66/12*'RATES-Non Fed'!$D$43</f>
        <v>0</v>
      </c>
      <c r="U77" s="190">
        <f>+'RATES-Non Fed'!O29</f>
        <v>0.60499999999999998</v>
      </c>
      <c r="V77" s="191">
        <f>V66/12*'RATES-Non Fed'!$D$43</f>
        <v>0</v>
      </c>
    </row>
    <row r="78" spans="1:27" ht="18.75">
      <c r="D78" s="242"/>
      <c r="E78" s="242"/>
      <c r="F78" s="242"/>
      <c r="G78" s="242"/>
      <c r="J78" s="191">
        <f>SUM(J76:J77)</f>
        <v>0</v>
      </c>
      <c r="M78" s="191">
        <f>SUM(M76:M77)</f>
        <v>0</v>
      </c>
      <c r="O78" s="192"/>
      <c r="P78" s="191">
        <f>SUM(P76:P77)</f>
        <v>0</v>
      </c>
      <c r="R78" s="192"/>
      <c r="S78" s="191">
        <f>SUM(S76:S77)</f>
        <v>0</v>
      </c>
      <c r="U78" s="192"/>
      <c r="V78" s="191">
        <f>SUM(V76:V77)</f>
        <v>0</v>
      </c>
      <c r="X78" s="241">
        <f>'RATES-Non Fed'!N63</f>
        <v>0</v>
      </c>
      <c r="Y78" s="241"/>
      <c r="Z78" s="241"/>
    </row>
  </sheetData>
  <mergeCells count="8">
    <mergeCell ref="D77:G78"/>
    <mergeCell ref="X78:Z78"/>
    <mergeCell ref="K4:V5"/>
    <mergeCell ref="J8:L8"/>
    <mergeCell ref="M8:O8"/>
    <mergeCell ref="P8:R8"/>
    <mergeCell ref="S8:U8"/>
    <mergeCell ref="V8:X8"/>
  </mergeCells>
  <phoneticPr fontId="0" type="noConversion"/>
  <dataValidations disablePrompts="1" count="1">
    <dataValidation type="list" allowBlank="1" showInputMessage="1" showErrorMessage="1" sqref="D11 D17:D18 D15 D13">
      <formula1>APPTS</formula1>
    </dataValidation>
  </dataValidations>
  <hyperlinks>
    <hyperlink ref="C52" r:id="rId1"/>
  </hyperlinks>
  <printOptions gridLinesSet="0"/>
  <pageMargins left="0.25" right="0.25" top="0.75" bottom="0.75" header="0.3" footer="0.3"/>
  <pageSetup scale="45" orientation="landscape" horizontalDpi="300" verticalDpi="300" r:id="rId2"/>
  <headerFooter alignWithMargins="0">
    <oddFooter>&amp;L&amp;D, &amp;T&amp;CSponsored Research Services&amp;RFile : &amp;A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0"/>
  <sheetViews>
    <sheetView showGridLines="0" tabSelected="1" zoomScale="70" workbookViewId="0">
      <selection activeCell="K3" sqref="K3"/>
    </sheetView>
  </sheetViews>
  <sheetFormatPr defaultColWidth="9.625" defaultRowHeight="15.75"/>
  <cols>
    <col min="1" max="1" width="2.625" style="78" customWidth="1"/>
    <col min="2" max="2" width="35.375" style="78" customWidth="1"/>
    <col min="3" max="3" width="4.5" style="78" customWidth="1"/>
    <col min="4" max="4" width="4.875" style="78" customWidth="1"/>
    <col min="5" max="5" width="9.625" style="78"/>
    <col min="6" max="6" width="2.625" style="78" customWidth="1"/>
    <col min="7" max="7" width="9.625" style="78"/>
    <col min="8" max="8" width="2.625" style="78" customWidth="1"/>
    <col min="9" max="9" width="9.625" style="78"/>
    <col min="10" max="10" width="2.625" style="78" customWidth="1"/>
    <col min="11" max="11" width="9.625" style="78"/>
    <col min="12" max="12" width="2.625" style="78" customWidth="1"/>
    <col min="13" max="13" width="9.625" style="78"/>
    <col min="14" max="14" width="2.625" style="78" customWidth="1"/>
    <col min="15" max="15" width="9.625" style="78"/>
    <col min="16" max="16" width="2.625" style="78" customWidth="1"/>
    <col min="17" max="18" width="9.625" style="78" customWidth="1"/>
    <col min="19" max="21" width="9.625" style="78" hidden="1" customWidth="1"/>
    <col min="22" max="22" width="3.25" style="78" hidden="1" customWidth="1"/>
    <col min="23" max="24" width="9.625" style="78" hidden="1" customWidth="1"/>
    <col min="25" max="16384" width="9.625" style="78"/>
  </cols>
  <sheetData>
    <row r="1" spans="1:256">
      <c r="A1"/>
      <c r="B1" s="194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9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>
      <c r="A2"/>
      <c r="B2" s="195" t="s">
        <v>60</v>
      </c>
      <c r="C2" s="196"/>
      <c r="D2" s="196"/>
      <c r="E2" s="219">
        <v>42614</v>
      </c>
      <c r="F2" s="220" t="s">
        <v>61</v>
      </c>
      <c r="G2" s="219">
        <v>44439</v>
      </c>
      <c r="H2"/>
      <c r="I2"/>
      <c r="J2"/>
      <c r="K2"/>
      <c r="L2"/>
      <c r="M2"/>
      <c r="N2"/>
      <c r="O2"/>
      <c r="P2"/>
      <c r="Q2"/>
      <c r="R2"/>
      <c r="S2" s="194">
        <f>IF(E3="FY17",T4,IF(E3="FY18", T5,IF(E3="FY19",T6,IF(E3="FY20",T7,IF(E3="FY21",T8,IF(E3="FY22",T9, IF(E3="FY23", T10. IF(E3="FY24", T11))))))))</f>
        <v>44014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>
      <c r="A3"/>
      <c r="B3" s="195" t="s">
        <v>195</v>
      </c>
      <c r="C3" s="196"/>
      <c r="D3" s="196"/>
      <c r="E3" s="197" t="s">
        <v>179</v>
      </c>
      <c r="F3" s="198"/>
      <c r="G3" s="19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>
      <c r="A4"/>
      <c r="B4" s="195" t="s">
        <v>196</v>
      </c>
      <c r="C4"/>
      <c r="D4"/>
      <c r="E4" s="213">
        <v>43648</v>
      </c>
      <c r="F4"/>
      <c r="G4"/>
      <c r="H4"/>
      <c r="I4"/>
      <c r="J4"/>
      <c r="K4"/>
      <c r="L4"/>
      <c r="M4"/>
      <c r="N4"/>
      <c r="O4"/>
      <c r="P4"/>
      <c r="Q4"/>
      <c r="R4"/>
      <c r="S4" s="226">
        <v>42916</v>
      </c>
      <c r="T4" s="78">
        <f>(DATEVALUE("07/01/2016"))+1462</f>
        <v>44014</v>
      </c>
      <c r="U4" s="227" t="s">
        <v>179</v>
      </c>
      <c r="V4"/>
      <c r="W4" s="228" t="s">
        <v>103</v>
      </c>
      <c r="X4" s="194"/>
      <c r="Y4" s="19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>
      <c r="A5" s="199"/>
      <c r="B5"/>
      <c r="C5"/>
      <c r="D5"/>
      <c r="E5" s="230" t="s">
        <v>179</v>
      </c>
      <c r="F5" s="194"/>
      <c r="G5" s="230" t="s">
        <v>181</v>
      </c>
      <c r="H5"/>
      <c r="I5" s="230" t="s">
        <v>197</v>
      </c>
      <c r="J5"/>
      <c r="K5" s="230" t="s">
        <v>201</v>
      </c>
      <c r="L5"/>
      <c r="M5" s="230" t="s">
        <v>207</v>
      </c>
      <c r="N5"/>
      <c r="O5" s="230" t="s">
        <v>211</v>
      </c>
      <c r="P5"/>
      <c r="Q5" s="230" t="s">
        <v>217</v>
      </c>
      <c r="R5"/>
      <c r="S5" s="226">
        <v>43281</v>
      </c>
      <c r="T5" s="78">
        <f>(DATEVALUE("07/01/2017"))+1462</f>
        <v>44379</v>
      </c>
      <c r="U5" s="227" t="s">
        <v>181</v>
      </c>
      <c r="V5"/>
      <c r="W5" s="196" t="s">
        <v>180</v>
      </c>
      <c r="X5" s="229" t="s">
        <v>213</v>
      </c>
      <c r="Y5" s="196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>
      <c r="A6" s="200"/>
      <c r="B6" s="201" t="s">
        <v>62</v>
      </c>
      <c r="C6" s="200"/>
      <c r="D6" s="200"/>
      <c r="E6" s="202" t="s">
        <v>198</v>
      </c>
      <c r="F6" s="194"/>
      <c r="G6" s="202" t="s">
        <v>199</v>
      </c>
      <c r="H6"/>
      <c r="I6" s="202" t="s">
        <v>200</v>
      </c>
      <c r="J6"/>
      <c r="K6" s="202" t="s">
        <v>206</v>
      </c>
      <c r="L6"/>
      <c r="M6" s="202" t="s">
        <v>210</v>
      </c>
      <c r="N6"/>
      <c r="O6" s="202" t="s">
        <v>221</v>
      </c>
      <c r="P6"/>
      <c r="Q6" s="202" t="s">
        <v>222</v>
      </c>
      <c r="R6" s="200"/>
      <c r="S6" s="226">
        <v>43646</v>
      </c>
      <c r="T6" s="78">
        <f>(DATEVALUE("07/01/2018"))+1462</f>
        <v>44744</v>
      </c>
      <c r="U6" s="227" t="s">
        <v>197</v>
      </c>
      <c r="V6" s="200"/>
      <c r="W6" s="196" t="s">
        <v>182</v>
      </c>
      <c r="X6" s="229" t="s">
        <v>184</v>
      </c>
      <c r="Y6" s="194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00"/>
      <c r="FQ6" s="200"/>
      <c r="FR6" s="200"/>
      <c r="FS6" s="200"/>
      <c r="FT6" s="200"/>
      <c r="FU6" s="200"/>
      <c r="FV6" s="200"/>
      <c r="FW6" s="200"/>
      <c r="FX6" s="200"/>
      <c r="FY6" s="200"/>
      <c r="FZ6" s="200"/>
      <c r="GA6" s="200"/>
      <c r="GB6" s="200"/>
      <c r="GC6" s="200"/>
      <c r="GD6" s="200"/>
      <c r="GE6" s="200"/>
      <c r="GF6" s="200"/>
      <c r="GG6" s="200"/>
      <c r="GH6" s="200"/>
      <c r="GI6" s="200"/>
      <c r="GJ6" s="200"/>
      <c r="GK6" s="200"/>
      <c r="GL6" s="200"/>
      <c r="GM6" s="200"/>
      <c r="GN6" s="200"/>
      <c r="GO6" s="200"/>
      <c r="GP6" s="200"/>
      <c r="GQ6" s="200"/>
      <c r="GR6" s="200"/>
      <c r="GS6" s="200"/>
      <c r="GT6" s="200"/>
      <c r="GU6" s="200"/>
      <c r="GV6" s="200"/>
      <c r="GW6" s="200"/>
      <c r="GX6" s="200"/>
      <c r="GY6" s="200"/>
      <c r="GZ6" s="200"/>
      <c r="HA6" s="200"/>
      <c r="HB6" s="200"/>
      <c r="HC6" s="200"/>
      <c r="HD6" s="200"/>
      <c r="HE6" s="200"/>
      <c r="HF6" s="200"/>
      <c r="HG6" s="200"/>
      <c r="HH6" s="200"/>
      <c r="HI6" s="200"/>
      <c r="HJ6" s="200"/>
      <c r="HK6" s="200"/>
      <c r="HL6" s="200"/>
      <c r="HM6" s="200"/>
      <c r="HN6" s="200"/>
      <c r="HO6" s="200"/>
      <c r="HP6" s="200"/>
      <c r="HQ6" s="200"/>
      <c r="HR6" s="200"/>
      <c r="HS6" s="200"/>
      <c r="HT6" s="200"/>
      <c r="HU6" s="200"/>
      <c r="HV6" s="200"/>
      <c r="HW6" s="200"/>
      <c r="HX6" s="200"/>
      <c r="HY6" s="200"/>
      <c r="HZ6" s="200"/>
      <c r="IA6" s="200"/>
      <c r="IB6" s="200"/>
      <c r="IC6" s="200"/>
      <c r="ID6" s="200"/>
      <c r="IE6" s="200"/>
      <c r="IF6" s="200"/>
      <c r="IG6" s="200"/>
      <c r="IH6" s="200"/>
      <c r="II6" s="200"/>
      <c r="IJ6" s="200"/>
      <c r="IK6" s="200"/>
      <c r="IL6" s="200"/>
      <c r="IM6" s="200"/>
      <c r="IN6" s="200"/>
      <c r="IO6" s="200"/>
      <c r="IP6" s="200"/>
      <c r="IQ6" s="200"/>
      <c r="IR6" s="200"/>
      <c r="IS6" s="200"/>
      <c r="IT6" s="200"/>
      <c r="IU6" s="200"/>
      <c r="IV6" s="200"/>
    </row>
    <row r="7" spans="1:256">
      <c r="A7"/>
      <c r="B7" s="203" t="s">
        <v>63</v>
      </c>
      <c r="C7"/>
      <c r="D7"/>
      <c r="E7" s="204">
        <v>0.33</v>
      </c>
      <c r="F7" s="194"/>
      <c r="G7" s="204">
        <v>0.30199999999999999</v>
      </c>
      <c r="H7" s="194"/>
      <c r="I7" s="204">
        <v>0.312</v>
      </c>
      <c r="J7" s="194"/>
      <c r="K7" s="204">
        <v>0.317</v>
      </c>
      <c r="L7"/>
      <c r="M7" s="204">
        <v>0.32700000000000001</v>
      </c>
      <c r="N7"/>
      <c r="O7" s="204">
        <v>0.33200000000000002</v>
      </c>
      <c r="P7"/>
      <c r="Q7" s="204">
        <v>0.34200000000000003</v>
      </c>
      <c r="R7"/>
      <c r="S7" s="226">
        <v>44012</v>
      </c>
      <c r="T7" s="78">
        <f>(DATEVALUE("07/01/2019"))+1462</f>
        <v>45109</v>
      </c>
      <c r="U7" s="227" t="s">
        <v>201</v>
      </c>
      <c r="V7"/>
      <c r="W7" s="196" t="s">
        <v>202</v>
      </c>
      <c r="X7" s="196" t="s">
        <v>214</v>
      </c>
      <c r="Y7" s="196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>
      <c r="A8"/>
      <c r="B8" s="203" t="s">
        <v>84</v>
      </c>
      <c r="C8"/>
      <c r="D8"/>
      <c r="E8" s="204">
        <v>0.34</v>
      </c>
      <c r="F8" s="194"/>
      <c r="G8" s="204">
        <v>0.36399999999999999</v>
      </c>
      <c r="H8" s="194"/>
      <c r="I8" s="204">
        <v>0.374</v>
      </c>
      <c r="J8" s="194"/>
      <c r="K8" s="204">
        <v>0.379</v>
      </c>
      <c r="L8"/>
      <c r="M8" s="204">
        <v>0.38900000000000001</v>
      </c>
      <c r="N8"/>
      <c r="O8" s="204">
        <v>0.39400000000000002</v>
      </c>
      <c r="P8"/>
      <c r="Q8" s="204">
        <v>0.40400000000000003</v>
      </c>
      <c r="R8"/>
      <c r="S8" s="226">
        <v>44377</v>
      </c>
      <c r="T8" s="78">
        <f>(DATEVALUE("07/01/2020"))+1462</f>
        <v>45475</v>
      </c>
      <c r="U8" s="227" t="s">
        <v>207</v>
      </c>
      <c r="V8"/>
      <c r="W8" s="196" t="s">
        <v>204</v>
      </c>
      <c r="X8" s="229" t="s">
        <v>215</v>
      </c>
      <c r="Y8" s="196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>
      <c r="A9"/>
      <c r="B9" s="203" t="s">
        <v>64</v>
      </c>
      <c r="C9"/>
      <c r="D9"/>
      <c r="E9" s="204">
        <v>0.41099999999999998</v>
      </c>
      <c r="F9" s="194"/>
      <c r="G9" s="204">
        <v>0.44600000000000001</v>
      </c>
      <c r="H9" s="194"/>
      <c r="I9" s="204">
        <v>0.45600000000000002</v>
      </c>
      <c r="J9" s="194"/>
      <c r="K9" s="204">
        <v>0.46100000000000002</v>
      </c>
      <c r="L9"/>
      <c r="M9" s="204">
        <v>0.47099999999999997</v>
      </c>
      <c r="N9"/>
      <c r="O9" s="204">
        <v>0.47599999999999998</v>
      </c>
      <c r="P9"/>
      <c r="Q9" s="204">
        <v>0.48599999999999999</v>
      </c>
      <c r="R9"/>
      <c r="S9" s="226">
        <v>44742</v>
      </c>
      <c r="T9" s="78">
        <f>(DATEVALUE("07/01/2021"))+1462</f>
        <v>45840</v>
      </c>
      <c r="U9" s="227" t="s">
        <v>211</v>
      </c>
      <c r="V9"/>
      <c r="W9" s="196" t="s">
        <v>212</v>
      </c>
      <c r="X9" s="229" t="s">
        <v>216</v>
      </c>
      <c r="Y9" s="196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>
      <c r="A10"/>
      <c r="B10" s="203" t="s">
        <v>65</v>
      </c>
      <c r="C10"/>
      <c r="D10"/>
      <c r="E10" s="204">
        <v>8.5000000000000006E-2</v>
      </c>
      <c r="F10" s="194"/>
      <c r="G10" s="204">
        <v>7.3999999999999996E-2</v>
      </c>
      <c r="H10" s="194"/>
      <c r="I10" s="204">
        <v>7.9000000000000001E-2</v>
      </c>
      <c r="J10" s="194"/>
      <c r="K10" s="204">
        <v>7.9000000000000001E-2</v>
      </c>
      <c r="L10"/>
      <c r="M10" s="204">
        <v>7.9000000000000001E-2</v>
      </c>
      <c r="N10"/>
      <c r="O10" s="204">
        <v>7.9000000000000001E-2</v>
      </c>
      <c r="P10"/>
      <c r="Q10" s="204">
        <v>7.9000000000000001E-2</v>
      </c>
      <c r="R10"/>
      <c r="S10" s="226">
        <v>45107</v>
      </c>
      <c r="T10" s="78">
        <f>(DATEVALUE("07/01/2022"))+1462</f>
        <v>46205</v>
      </c>
      <c r="U10" s="227" t="s">
        <v>217</v>
      </c>
      <c r="V10"/>
      <c r="W10" s="196" t="s">
        <v>218</v>
      </c>
      <c r="X10" s="229" t="s">
        <v>219</v>
      </c>
      <c r="Y10" s="196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>
      <c r="A11"/>
      <c r="B11" s="203" t="s">
        <v>85</v>
      </c>
      <c r="C11"/>
      <c r="D11"/>
      <c r="E11" s="204">
        <v>0.249</v>
      </c>
      <c r="F11" s="194"/>
      <c r="G11" s="204">
        <v>0.23599999999999999</v>
      </c>
      <c r="H11" s="194"/>
      <c r="I11" s="204">
        <v>0.24099999999999999</v>
      </c>
      <c r="J11" s="194"/>
      <c r="K11" s="204">
        <v>0.246</v>
      </c>
      <c r="L11"/>
      <c r="M11" s="204">
        <v>0.251</v>
      </c>
      <c r="N11"/>
      <c r="O11" s="204">
        <v>0.255</v>
      </c>
      <c r="P11"/>
      <c r="Q11" s="204">
        <v>0.26100000000000001</v>
      </c>
      <c r="R11"/>
      <c r="S11" s="226">
        <v>45473</v>
      </c>
      <c r="T11" s="78">
        <f>(DATEVALUE("07/01/2023"))+1462</f>
        <v>46570</v>
      </c>
      <c r="U11" s="227" t="s">
        <v>220</v>
      </c>
      <c r="V11"/>
      <c r="W11" s="196" t="s">
        <v>223</v>
      </c>
      <c r="X11" s="229" t="s">
        <v>224</v>
      </c>
      <c r="Y11" s="196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>
      <c r="A12"/>
      <c r="B12"/>
      <c r="C12"/>
      <c r="D12"/>
      <c r="E12" s="204"/>
      <c r="F12" s="205"/>
      <c r="G12" s="204"/>
      <c r="H12"/>
      <c r="I12" s="204"/>
      <c r="J12" s="214" t="s">
        <v>203</v>
      </c>
      <c r="K12" s="204"/>
      <c r="L12"/>
      <c r="M12" s="204"/>
      <c r="N12"/>
      <c r="O12" s="204"/>
      <c r="P12"/>
      <c r="Q12"/>
      <c r="R12"/>
      <c r="S12" s="226">
        <v>45838</v>
      </c>
      <c r="T12" s="78">
        <f>(DATEVALUE("07/01/2024"))+1462</f>
        <v>46936</v>
      </c>
      <c r="U12" s="227" t="s">
        <v>225</v>
      </c>
      <c r="V12"/>
      <c r="W12" s="196" t="s">
        <v>226</v>
      </c>
      <c r="X12" s="229" t="s">
        <v>227</v>
      </c>
      <c r="Y12" s="196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>
      <c r="A13"/>
      <c r="B13" s="201" t="s">
        <v>185</v>
      </c>
      <c r="C13"/>
      <c r="D13"/>
      <c r="E13" s="205"/>
      <c r="F13" s="205"/>
      <c r="G13" s="205"/>
      <c r="H13"/>
      <c r="I13" s="205"/>
      <c r="J13"/>
      <c r="K13" s="205"/>
      <c r="L13"/>
      <c r="M13" s="205"/>
      <c r="N13"/>
      <c r="O13" s="205"/>
      <c r="P13"/>
      <c r="Q13" s="205"/>
      <c r="R13"/>
      <c r="S13" s="225" t="s">
        <v>179</v>
      </c>
      <c r="T13" s="194">
        <v>2018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>
      <c r="A14"/>
      <c r="B14" s="203" t="s">
        <v>186</v>
      </c>
      <c r="C14"/>
      <c r="D14"/>
      <c r="E14" s="204">
        <v>0.57999999999999996</v>
      </c>
      <c r="F14" s="204"/>
      <c r="G14" s="204">
        <v>0.59499999999999997</v>
      </c>
      <c r="H14" s="204"/>
      <c r="I14" s="204">
        <v>0.6</v>
      </c>
      <c r="J14" s="204"/>
      <c r="K14" s="204">
        <v>0.60499999999999998</v>
      </c>
      <c r="L14" s="204"/>
      <c r="M14" s="204">
        <v>0.60499999999999998</v>
      </c>
      <c r="N14" s="204"/>
      <c r="O14" s="204">
        <v>0.60499999999999998</v>
      </c>
      <c r="P14" s="204"/>
      <c r="Q14" s="204">
        <v>0.60499999999999998</v>
      </c>
      <c r="R14"/>
      <c r="S14" s="225" t="s">
        <v>181</v>
      </c>
      <c r="T14" s="194">
        <v>2019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>
      <c r="A15"/>
      <c r="B15" s="203" t="s">
        <v>187</v>
      </c>
      <c r="C15"/>
      <c r="D15"/>
      <c r="E15" s="204">
        <v>0.56999999999999995</v>
      </c>
      <c r="F15" s="204"/>
      <c r="G15" s="204">
        <v>0.56999999999999995</v>
      </c>
      <c r="H15" s="204"/>
      <c r="I15" s="204">
        <v>0.56999999999999995</v>
      </c>
      <c r="J15" s="204"/>
      <c r="K15" s="204">
        <v>0.56999999999999995</v>
      </c>
      <c r="L15" s="204"/>
      <c r="M15" s="204">
        <v>0.56999999999999995</v>
      </c>
      <c r="N15" s="204"/>
      <c r="O15" s="204">
        <v>0.56999999999999995</v>
      </c>
      <c r="P15" s="204"/>
      <c r="Q15" s="204">
        <v>0.56999999999999995</v>
      </c>
      <c r="R15"/>
      <c r="S15" s="225" t="s">
        <v>197</v>
      </c>
      <c r="T15" s="194">
        <v>2020</v>
      </c>
      <c r="U15"/>
      <c r="V15" s="226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>
      <c r="A16"/>
      <c r="B16" s="203" t="s">
        <v>188</v>
      </c>
      <c r="C16"/>
      <c r="D16"/>
      <c r="E16" s="204">
        <v>0.3</v>
      </c>
      <c r="F16" s="204"/>
      <c r="G16" s="204">
        <v>0.3</v>
      </c>
      <c r="H16" s="204"/>
      <c r="I16" s="204">
        <v>0.3</v>
      </c>
      <c r="J16" s="204"/>
      <c r="K16" s="204">
        <v>0.3</v>
      </c>
      <c r="L16" s="204"/>
      <c r="M16" s="204">
        <v>0.3</v>
      </c>
      <c r="N16" s="204"/>
      <c r="O16" s="204">
        <v>0.3</v>
      </c>
      <c r="P16" s="204"/>
      <c r="Q16" s="204">
        <v>0.3</v>
      </c>
      <c r="R16"/>
      <c r="S16" s="225" t="s">
        <v>201</v>
      </c>
      <c r="T16" s="194">
        <v>2021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>
      <c r="A17"/>
      <c r="B17"/>
      <c r="C17"/>
      <c r="D17"/>
      <c r="E17" s="204"/>
      <c r="F17" s="205"/>
      <c r="G17" s="204"/>
      <c r="H17" s="205"/>
      <c r="I17" s="204"/>
      <c r="J17" s="205"/>
      <c r="K17" s="204"/>
      <c r="L17"/>
      <c r="M17" s="204"/>
      <c r="N17"/>
      <c r="O17" s="204"/>
      <c r="P17"/>
      <c r="Q17" s="204"/>
      <c r="R17"/>
      <c r="S17" s="225" t="s">
        <v>207</v>
      </c>
      <c r="T17" s="194">
        <v>2022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>
      <c r="A18"/>
      <c r="B18" s="201" t="s">
        <v>205</v>
      </c>
      <c r="C18"/>
      <c r="D18"/>
      <c r="E18" s="205"/>
      <c r="F18" s="205"/>
      <c r="G18" s="205"/>
      <c r="H18" s="205"/>
      <c r="I18" s="205"/>
      <c r="J18" s="205"/>
      <c r="K18" s="205"/>
      <c r="L18"/>
      <c r="M18" s="205"/>
      <c r="N18"/>
      <c r="O18" s="205"/>
      <c r="P18"/>
      <c r="Q18" s="205"/>
      <c r="R18"/>
      <c r="S18" s="225" t="s">
        <v>211</v>
      </c>
      <c r="T18" s="194">
        <v>2023</v>
      </c>
      <c r="U18"/>
      <c r="V18"/>
      <c r="W18"/>
      <c r="X18"/>
      <c r="Y18"/>
      <c r="Z18" s="214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>
      <c r="A19"/>
      <c r="B19" s="203" t="s">
        <v>186</v>
      </c>
      <c r="C19"/>
      <c r="D19"/>
      <c r="E19" s="204">
        <v>0.26</v>
      </c>
      <c r="F19" s="205"/>
      <c r="G19" s="204">
        <v>0.26</v>
      </c>
      <c r="H19" s="205"/>
      <c r="I19" s="204">
        <v>0.26</v>
      </c>
      <c r="J19" s="205"/>
      <c r="K19" s="204">
        <v>0.26</v>
      </c>
      <c r="L19"/>
      <c r="M19" s="204">
        <v>0.26</v>
      </c>
      <c r="N19"/>
      <c r="O19" s="204">
        <v>0.26</v>
      </c>
      <c r="P19"/>
      <c r="Q19" s="204">
        <v>0.26</v>
      </c>
      <c r="R19"/>
      <c r="S19" s="225" t="s">
        <v>217</v>
      </c>
      <c r="T19" s="194">
        <v>2024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>
      <c r="A20"/>
      <c r="B20" s="203" t="s">
        <v>187</v>
      </c>
      <c r="C20"/>
      <c r="D20"/>
      <c r="E20" s="204">
        <v>0.26</v>
      </c>
      <c r="F20" s="205"/>
      <c r="G20" s="204">
        <v>0.26</v>
      </c>
      <c r="H20" s="205"/>
      <c r="I20" s="204">
        <v>0.26</v>
      </c>
      <c r="J20" s="205"/>
      <c r="K20" s="204">
        <v>0.26</v>
      </c>
      <c r="L20"/>
      <c r="M20" s="204">
        <v>0.26</v>
      </c>
      <c r="N20"/>
      <c r="O20" s="204">
        <v>0.26</v>
      </c>
      <c r="P20"/>
      <c r="Q20" s="204">
        <v>0.26</v>
      </c>
      <c r="R20"/>
      <c r="S20" s="225" t="s">
        <v>220</v>
      </c>
      <c r="T20" s="194">
        <v>2025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>
      <c r="A21"/>
      <c r="B21" s="203" t="s">
        <v>188</v>
      </c>
      <c r="C21"/>
      <c r="D21"/>
      <c r="E21" s="204">
        <v>0.26</v>
      </c>
      <c r="F21" s="205"/>
      <c r="G21" s="204">
        <v>0.26</v>
      </c>
      <c r="H21" s="205"/>
      <c r="I21" s="204">
        <v>0.26</v>
      </c>
      <c r="J21" s="205"/>
      <c r="K21" s="204">
        <v>0.26</v>
      </c>
      <c r="L21"/>
      <c r="M21" s="204">
        <v>0.26</v>
      </c>
      <c r="N21"/>
      <c r="O21" s="204">
        <v>0.26</v>
      </c>
      <c r="P21"/>
      <c r="Q21" s="204">
        <v>0.26</v>
      </c>
      <c r="R21"/>
      <c r="S21"/>
      <c r="T21"/>
      <c r="U21" s="194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3" spans="1:256">
      <c r="A23" s="200"/>
      <c r="B23" s="206" t="s">
        <v>96</v>
      </c>
      <c r="C23" s="207"/>
      <c r="D23" s="207"/>
      <c r="E23" s="208" t="s">
        <v>22</v>
      </c>
      <c r="F23" s="207"/>
      <c r="G23" s="208" t="s">
        <v>53</v>
      </c>
      <c r="H23" s="207"/>
      <c r="I23" s="208" t="s">
        <v>55</v>
      </c>
      <c r="J23" s="207"/>
      <c r="K23" s="208" t="s">
        <v>57</v>
      </c>
      <c r="L23" s="207"/>
      <c r="M23" s="208" t="s">
        <v>59</v>
      </c>
      <c r="N23" s="207"/>
      <c r="O23" s="208" t="s">
        <v>97</v>
      </c>
      <c r="P23" s="207"/>
      <c r="Q23" s="208" t="s">
        <v>98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0"/>
      <c r="FE23" s="200"/>
      <c r="FF23" s="200"/>
      <c r="FG23" s="200"/>
      <c r="FH23" s="200"/>
      <c r="FI23" s="200"/>
      <c r="FJ23" s="200"/>
      <c r="FK23" s="200"/>
      <c r="FL23" s="200"/>
      <c r="FM23" s="200"/>
      <c r="FN23" s="200"/>
      <c r="FO23" s="200"/>
      <c r="FP23" s="200"/>
      <c r="FQ23" s="200"/>
      <c r="FR23" s="200"/>
      <c r="FS23" s="200"/>
      <c r="FT23" s="200"/>
      <c r="FU23" s="200"/>
      <c r="FV23" s="200"/>
      <c r="FW23" s="200"/>
      <c r="FX23" s="200"/>
      <c r="FY23" s="200"/>
      <c r="FZ23" s="200"/>
      <c r="GA23" s="200"/>
      <c r="GB23" s="200"/>
      <c r="GC23" s="200"/>
      <c r="GD23" s="200"/>
      <c r="GE23" s="200"/>
      <c r="GF23" s="200"/>
      <c r="GG23" s="200"/>
      <c r="GH23" s="200"/>
      <c r="GI23" s="200"/>
      <c r="GJ23" s="200"/>
      <c r="GK23" s="200"/>
      <c r="GL23" s="200"/>
      <c r="GM23" s="200"/>
      <c r="GN23" s="200"/>
      <c r="GO23" s="200"/>
      <c r="GP23" s="200"/>
      <c r="GQ23" s="200"/>
      <c r="GR23" s="200"/>
      <c r="GS23" s="200"/>
      <c r="GT23" s="200"/>
      <c r="GU23" s="200"/>
      <c r="GV23" s="200"/>
      <c r="GW23" s="200"/>
      <c r="GX23" s="200"/>
      <c r="GY23" s="200"/>
      <c r="GZ23" s="200"/>
      <c r="HA23" s="200"/>
      <c r="HB23" s="200"/>
      <c r="HC23" s="200"/>
      <c r="HD23" s="200"/>
      <c r="HE23" s="200"/>
      <c r="HF23" s="200"/>
      <c r="HG23" s="200"/>
      <c r="HH23" s="200"/>
      <c r="HI23" s="200"/>
      <c r="HJ23" s="200"/>
      <c r="HK23" s="200"/>
      <c r="HL23" s="200"/>
      <c r="HM23" s="200"/>
      <c r="HN23" s="200"/>
      <c r="HO23" s="200"/>
      <c r="HP23" s="200"/>
      <c r="HQ23" s="200"/>
      <c r="HR23" s="200"/>
      <c r="HS23" s="200"/>
      <c r="HT23" s="200"/>
      <c r="HU23" s="200"/>
      <c r="HV23" s="200"/>
      <c r="HW23" s="200"/>
      <c r="HX23" s="200"/>
      <c r="HY23" s="200"/>
      <c r="HZ23" s="200"/>
      <c r="IA23" s="200"/>
      <c r="IB23" s="200"/>
      <c r="IC23" s="200"/>
      <c r="ID23" s="200"/>
      <c r="IE23" s="200"/>
      <c r="IF23" s="200"/>
      <c r="IG23" s="200"/>
      <c r="IH23" s="200"/>
      <c r="II23" s="200"/>
      <c r="IJ23" s="200"/>
      <c r="IK23" s="200"/>
      <c r="IL23" s="200"/>
      <c r="IM23" s="200"/>
      <c r="IN23" s="200"/>
      <c r="IO23" s="200"/>
      <c r="IP23" s="200"/>
      <c r="IQ23" s="200"/>
      <c r="IR23" s="200"/>
      <c r="IS23" s="200"/>
      <c r="IT23" s="200"/>
      <c r="IU23" s="200"/>
      <c r="IV23" s="200"/>
    </row>
    <row r="24" spans="1:256">
      <c r="A24"/>
      <c r="B24" s="221" t="s">
        <v>63</v>
      </c>
      <c r="C24" s="216"/>
      <c r="D24" s="216"/>
      <c r="E24" s="217">
        <f>IF($E$3="FY17",E7,IF($E$3="FY18",G7,IF($E$3="FY19",I7,IF($E$3="FY20",K7,IF($E$3="FY21",M7,IF($E$3="FY22", O7,)(IF($E$3="FY23", Q7,0)))))))</f>
        <v>0.33</v>
      </c>
      <c r="F24" s="217"/>
      <c r="G24" s="217">
        <f>IF($E$3="FY17",G7,IF($E$3="FY18",I7,IF($E$3="FY19",K7,IF($E$3="FY20",M7,IF($E$3="FY21",O7,IF($E$3="FY22", Q7,)(IF($E$3="FY23", Q7+0.005,0)))))))</f>
        <v>0.30199999999999999</v>
      </c>
      <c r="H24" s="217"/>
      <c r="I24" s="217">
        <f>IF($E$3="FY17",I7,IF($E$3="FY18",K7,IF($E$3="FY19",M7,IF($E$3="FY20",O7,IF($E$3="FY21",Q7,IF($E$3="FY22", Q7+0.005,)(IF($E$3="FY23",Q7+0.01,0)))))))</f>
        <v>0.312</v>
      </c>
      <c r="J24" s="217"/>
      <c r="K24" s="217">
        <f>IF($E$3="FY17",K7,IF($E$3="FY18",M7,IF($E$3="FY19",O7,IF($E$3="FY20",Q7,IF($E$3="FY21",Q7+0.005,IF($E$3="FY22",Q7+0.01,)(IF($E$3="FY23",Q7+0.015,0)))))))</f>
        <v>0.317</v>
      </c>
      <c r="L24" s="217"/>
      <c r="M24" s="217">
        <f>IF($E$3="FY17",M7,IF($E$3="FY18",O7,IF($E$3="FY19",Q7,IF($E$3="FY20",Q7+0.005,IF($E$3="FY21",Q7+0.01,IF($E$3="FY22",Q7+0.015,)(IF($E$3="FY23",Q7+0.02,0)))))))</f>
        <v>0.32700000000000001</v>
      </c>
      <c r="N24" s="217"/>
      <c r="O24" s="217">
        <f>IF($E$3="FY17",O7,IF($E$3="FY18",Q7,IF($E$3="FY19",Q7+0.005,IF($E$3="FY20",Q7+0.015,IF($E$3="FY21",Q7+0.02,IF($E$3="FY22",Q7+0.025,)(IF($E$3="FY23",Q7+0.03,0)))))))</f>
        <v>0.33200000000000002</v>
      </c>
      <c r="P24" s="217"/>
      <c r="Q24" s="217">
        <f>IF($E$3="FY17",Q7,IF($E$3="FY18",Q7+0.005,IF($E$3="FY19",Q7+0.01,IF($E$3="FY20",Q7+0.015,IF($E$3="FY21",Q7+0.02,IF($E$3="FY22",Q7+0.025,)(IF($E$3="FY23",Q7+0.3,0)))))))</f>
        <v>0.34200000000000003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>
      <c r="A25"/>
      <c r="B25" s="221" t="s">
        <v>84</v>
      </c>
      <c r="C25" s="216"/>
      <c r="D25" s="216"/>
      <c r="E25" s="217">
        <f>IF($E$3="FY17",E8,IF($E$3="FY18",G8,IF($E$3="FY19",I8,IF($E$3="FY20",K8,IF($E$3="FY21",M8,IF($E$3="FY22", O8,)(IF($E$3="FY23", Q8,0)))))))</f>
        <v>0.34</v>
      </c>
      <c r="F25" s="216"/>
      <c r="G25" s="217">
        <f>IF($E$3="FY17",G8,IF($E$3="FY18",I8,IF($E$3="FY19",K8,IF($E$3="FY20",M8,IF($E$3="FY21",O8,IF($E$3="FY22", Q8,)(IF($E$3="FY23", Q8+0.005,0)))))))</f>
        <v>0.36399999999999999</v>
      </c>
      <c r="H25" s="217"/>
      <c r="I25" s="217">
        <f>IF($E$3="FY17",I8,IF($E$3="FY18",K8,IF($E$3="FY19",M8,IF($E$3="FY20",O8,IF($E$3="FY21",Q8,IF($E$3="FY22", Q8+0.005,)(IF($E$3="FY23",Q8+0.01,0)))))))</f>
        <v>0.374</v>
      </c>
      <c r="J25" s="216"/>
      <c r="K25" s="217">
        <f>IF($E$3="FY17",K8,IF($E$3="FY18",M8,IF($E$3="FY19",O8,IF($E$3="FY20",Q8,IF($E$3="FY21",Q8+0.005,IF($E$3="FY22",Q8+0.01,)(IF($E$3="FY23",Q8+0.015,0)))))))</f>
        <v>0.379</v>
      </c>
      <c r="L25" s="216"/>
      <c r="M25" s="217">
        <f>IF($E$3="FY17",M8,IF($E$3="FY18",O8,IF($E$3="FY19",Q8,IF($E$3="FY20",Q8+0.005,IF($E$3="FY21",Q8+0.01,IF($E$3="FY22",Q8+0.015,)(IF($E$3="FY23",Q8+0.02,0)))))))</f>
        <v>0.38900000000000001</v>
      </c>
      <c r="N25" s="216"/>
      <c r="O25" s="217">
        <f>IF($E$3="FY17",O8,IF($E$3="FY18",Q8,IF($E$3="FY19",Q8+0.005,IF($E$3="FY20",Q8+0.015,IF($E$3="FY21",Q8+0.02,IF($E$3="FY22",Q8+0.025,)(IF($E$3="FY23",Q8+0.03,0)))))))</f>
        <v>0.39400000000000002</v>
      </c>
      <c r="P25" s="216"/>
      <c r="Q25" s="217">
        <f>IF($E$3="FY17",Q8,IF($E$3="FY18",Q8+0.005,IF($E$3="FY19",Q8+0.01,IF($E$3="FY20",Q8+0.015,IF($E$3="FY21",Q8+0.02,IF($E$3="FY22",Q8+0.025,)(IF($E$3="FY23",Q8+0.3,0)))))))</f>
        <v>0.40400000000000003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>
      <c r="A26"/>
      <c r="B26" s="221" t="s">
        <v>64</v>
      </c>
      <c r="C26" s="216"/>
      <c r="D26" s="216"/>
      <c r="E26" s="217">
        <f>IF($E$3="FY17",E9,IF($E$3="FY18",G9,IF($E$3="FY19",I9,IF($E$3="FY20",K9,IF($E$3="FY21",M9,IF($E$3="FY22", O9,)(IF($E$3="FY23", Q9,0)))))))</f>
        <v>0.41099999999999998</v>
      </c>
      <c r="F26" s="216"/>
      <c r="G26" s="217">
        <f>IF($E$3="FY17",G9,IF($E$3="FY18",I9,IF($E$3="FY19",K9,IF($E$3="FY20",M9,IF($E$3="FY21",O9,IF($E$3="FY22", Q9,)(IF($E$3="FY23", Q9+0.005,0)))))))</f>
        <v>0.44600000000000001</v>
      </c>
      <c r="H26" s="217"/>
      <c r="I26" s="217">
        <f>IF($E$3="FY17",I9,IF($E$3="FY18",K9,IF($E$3="FY19",M9,IF($E$3="FY20",O9,IF($E$3="FY21",Q9,IF($E$3="FY22", Q9+0.005,)(IF($E$3="FY23",Q9+0.01,0)))))))</f>
        <v>0.45600000000000002</v>
      </c>
      <c r="J26" s="216"/>
      <c r="K26" s="217">
        <f>IF($E$3="FY17",K9,IF($E$3="FY18",M9,IF($E$3="FY19",O9,IF($E$3="FY20",Q9,IF($E$3="FY21",Q9+0.005,IF($E$3="FY22",Q9+0.01,)(IF($E$3="FY23",Q9+0.015,0)))))))</f>
        <v>0.46100000000000002</v>
      </c>
      <c r="L26" s="216"/>
      <c r="M26" s="217">
        <f>IF($E$3="FY17",M9,IF($E$3="FY18",O9,IF($E$3="FY19",Q9,IF($E$3="FY20",Q9+0.005,IF($E$3="FY21",Q9+0.01,IF($E$3="FY22",Q9+0.015,)(IF($E$3="FY23",Q9+0.02,0)))))))</f>
        <v>0.47099999999999997</v>
      </c>
      <c r="N26" s="216"/>
      <c r="O26" s="217">
        <f>IF($E$3="FY17",O9,IF($E$3="FY18",Q9,IF($E$3="FY19",Q9+0.005,IF($E$3="FY20",Q9+0.015,IF($E$3="FY21",Q9+0.02,IF($E$3="FY22",Q9+0.025,)(IF($E$3="FY23",Q9+0.03,0)))))))</f>
        <v>0.47599999999999998</v>
      </c>
      <c r="P26" s="216"/>
      <c r="Q26" s="217">
        <f>IF($E$3="FY17",Q9,IF($E$3="FY18",Q9+0.005,IF($E$3="FY19",Q9+0.01,IF($E$3="FY20",Q9+0.015,IF($E$3="FY21",Q9+0.02,IF($E$3="FY22",Q9+0.025,)(IF($E$3="FY23",Q9+0.3,0)))))))</f>
        <v>0.48599999999999999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>
      <c r="A27"/>
      <c r="B27" s="221" t="s">
        <v>65</v>
      </c>
      <c r="C27" s="216"/>
      <c r="D27" s="216"/>
      <c r="E27" s="217">
        <f>IF($E$3="FY17",E10,IF($E$3="FY18",G10,IF($E$3="FY19",I10,IF($E$3="FY20",K10,IF($E$3="FY21",M10,IF($E$3="FY22", O10,)(IF($E$3="FY23", Q10,0)))))))</f>
        <v>8.5000000000000006E-2</v>
      </c>
      <c r="F27" s="216"/>
      <c r="G27" s="217">
        <f>IF($E$3="FY17",G10,IF($E$3="FY18",I10,IF($E$3="FY19",K10,IF($E$3="FY20",M10,IF($E$3="FY21",O10,IF($E$3="FY22", Q10,)(IF($E$3="FY23", Q10+0.005,0)))))))</f>
        <v>7.3999999999999996E-2</v>
      </c>
      <c r="H27" s="217"/>
      <c r="I27" s="217">
        <f>IF($E$3="FY17",I10,IF($E$3="FY18",K10,IF($E$3="FY19",M10,IF($E$3="FY20",O10,IF($E$3="FY21",Q10,IF($E$3="FY22", Q10+0.005,)(IF($E$3="FY23",Q10+0.01,0)))))))</f>
        <v>7.9000000000000001E-2</v>
      </c>
      <c r="J27" s="216"/>
      <c r="K27" s="217">
        <f>IF($E$3="FY17",K10,IF($E$3="FY18",M10,IF($E$3="FY19",O10,IF($E$3="FY20",Q10,IF($E$3="FY21",Q10+0.005,IF($E$3="FY22",Q10+0.01,)(IF($E$3="FY23",Q10+0.015,0)))))))</f>
        <v>7.9000000000000001E-2</v>
      </c>
      <c r="L27" s="216"/>
      <c r="M27" s="217">
        <f>IF($E$3="FY17",M10,IF($E$3="FY18",O10,IF($E$3="FY19",Q10,IF($E$3="FY20",Q10+0.005,IF($E$3="FY21",Q10+0.01,IF($E$3="FY22",Q10+0.015,)(IF($E$3="FY23",Q10+0.02,0)))))))</f>
        <v>7.9000000000000001E-2</v>
      </c>
      <c r="N27" s="216"/>
      <c r="O27" s="217">
        <f>IF($E$3="FY17",O10,IF($E$3="FY18",Q10,IF($E$3="FY19",Q10+0.005,IF($E$3="FY20",Q10+0.015,IF($E$3="FY21",Q10+0.02,IF($E$3="FY22",Q10+0.025,)(IF($E$3="FY23",Q10+0.03,0)))))))</f>
        <v>7.9000000000000001E-2</v>
      </c>
      <c r="P27" s="216"/>
      <c r="Q27" s="217">
        <f>IF($E$3="FY17",Q10,IF($E$3="FY18",Q10+0.005,IF($E$3="FY19",Q10+0.01,IF($E$3="FY20",Q10+0.015,IF($E$3="FY21",Q10+0.02,IF($E$3="FY22",Q10+0.025,)(IF($E$3="FY23",Q10+0.3,0)))))))</f>
        <v>7.9000000000000001E-2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>
      <c r="A28"/>
      <c r="B28" s="221" t="s">
        <v>85</v>
      </c>
      <c r="C28" s="216"/>
      <c r="D28" s="216"/>
      <c r="E28" s="217">
        <f>IF($E$3="FY17",E11,IF($E$3="FY18",G11,IF($E$3="FY19",I11,IF($E$3="FY20",K11,IF($E$3="FY21",M11,IF($E$3="FY22", O11,)(IF($E$3="FY23", Q11,0)))))))</f>
        <v>0.249</v>
      </c>
      <c r="F28" s="216"/>
      <c r="G28" s="217">
        <f>IF($E$3="FY17",G11,IF($E$3="FY18",I11,IF($E$3="FY19",K11,IF($E$3="FY20",M11,IF($E$3="FY21",O11,IF($E$3="FY22", Q11,)(IF($E$3="FY23", Q11+0.005,0)))))))</f>
        <v>0.23599999999999999</v>
      </c>
      <c r="H28" s="217"/>
      <c r="I28" s="217">
        <f>IF($E$3="FY17",I11,IF($E$3="FY18",K11,IF($E$3="FY19",M11,IF($E$3="FY20",O11,IF($E$3="FY21",Q11,IF($E$3="FY22", Q11+0.005,)(IF($E$3="FY23",Q11+0.01,0)))))))</f>
        <v>0.24099999999999999</v>
      </c>
      <c r="J28" s="216"/>
      <c r="K28" s="217">
        <f>IF($E$3="FY17",K11,IF($E$3="FY18",M11,IF($E$3="FY19",O11,IF($E$3="FY20",Q11,IF($E$3="FY21",Q11+0.005,IF($E$3="FY22",Q11+0.01,)(IF($E$3="FY23",Q11+0.015,0)))))))</f>
        <v>0.246</v>
      </c>
      <c r="L28" s="216"/>
      <c r="M28" s="217">
        <f>IF($E$3="FY17",M11,IF($E$3="FY18",O11,IF($E$3="FY19",Q11,IF($E$3="FY20",Q11+0.005,IF($E$3="FY21",Q11+0.01,IF($E$3="FY22",Q11+0.015,)(IF($E$3="FY23",Q11+0.02,0)))))))</f>
        <v>0.251</v>
      </c>
      <c r="N28" s="216"/>
      <c r="O28" s="217">
        <f>IF($E$3="FY17",O11,IF($E$3="FY18",Q11,IF($E$3="FY19",Q11+0.005,IF($E$3="FY20",Q11+0.015,IF($E$3="FY21",Q11+0.02,IF($E$3="FY22",Q11+0.025,)(IF($E$3="FY23",Q11+0.03,0)))))))</f>
        <v>0.255</v>
      </c>
      <c r="P28" s="216"/>
      <c r="Q28" s="217">
        <f>IF($E$3="FY17",Q11,IF($E$3="FY18",Q11+0.005,IF($E$3="FY19",Q11+0.01,IF($E$3="FY20",Q11+0.015,IF($E$3="FY21",Q11+0.02,IF($E$3="FY22",Q11+0.025,)(IF($E$3="FY23",Q11+0.3,0)))))))</f>
        <v>0.26100000000000001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>
      <c r="A29"/>
      <c r="B29" s="215" t="s">
        <v>190</v>
      </c>
      <c r="C29" s="216"/>
      <c r="D29" s="216"/>
      <c r="E29" s="217">
        <f>IF($E$3="FY17",E14,IF($E$3="FY18",G14,IF($E$3="FY19",I14,IF($E$3="FY20",K14,IF($E$3="FY21",M14,IF($E$3="FY22", O14,)(IF($E$3="FY23", Q14,0)))))))</f>
        <v>0.57999999999999996</v>
      </c>
      <c r="F29" s="216"/>
      <c r="G29" s="217">
        <f>IF($E$3="FY17",G14,IF($E$3="FY18",I14,IF($E$3="FY19",K14,IF($E$3="FY20",M14,IF($E$3="FY21",O14,IF($E$3="FY22",Q14,)(IF($E$3="FY23",Q14,0)))))))</f>
        <v>0.59499999999999997</v>
      </c>
      <c r="H29" s="217"/>
      <c r="I29" s="217">
        <f>IF($E$3="FY17",I14,IF($E$3="FY18",K14,IF($E$3="FY19",M14,IF($E$3="FY20",O14,IF($E$3="FY21",Q14,IF($E$3="FY22",Q14,IF($E$3="FY23",Q14,0)))))))</f>
        <v>0.6</v>
      </c>
      <c r="J29" s="216"/>
      <c r="K29" s="217">
        <f>IF($E$3="FY17",K14,IF($E$3="FY18",M14,IF($E$3="FY19",O14,IF($E$3="FY20",Q14,IF($E$3="FY21",Q14,IF($E$3="FY22",Q14,IF($E$3="FY23",Q14, 0)))))))</f>
        <v>0.60499999999999998</v>
      </c>
      <c r="L29" s="216"/>
      <c r="M29" s="217">
        <f>IF($E$3="FY17",M14,IF($E$3="FY18",O14,IF($E$3="FY19",Q14,IF($E$3="FY20",Q14,IF($E$3="FY21",Q14,IF($E$3="FY22",Q14,IF($E$3="FY23", Q14,0)))))))</f>
        <v>0.60499999999999998</v>
      </c>
      <c r="N29" s="216"/>
      <c r="O29" s="217">
        <f>IF($E$3="FY17",O14,IF($E$3="FY18",Q14,IF($E$3="FY19",Q14,IF($E$3="FY20",Q14,IF($E$3="FY21",Q14,IF($E$3="FY22",Q14,IF($E$3="FY23",Q14,0)))))))</f>
        <v>0.60499999999999998</v>
      </c>
      <c r="P29" s="216"/>
      <c r="Q29" s="217">
        <f>IF($E$3="FY17",Q14,IF($E$3="FY18",Q14,IF($E$3="FY19",Q14,IF($E$3="FY20",Q14,IF($E$3="FY21",Q14,IF($E$3="FY22",Q14,IF($E$3="FY23",Q14,0)))))))</f>
        <v>0.60499999999999998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>
      <c r="A30"/>
      <c r="B30" s="215" t="s">
        <v>191</v>
      </c>
      <c r="C30" s="216"/>
      <c r="D30" s="216"/>
      <c r="E30" s="217">
        <f>IF($E$3="FY17",E15,IF($E$3="FY18",G15,IF($E$3="FY19",I15,IF($E$3="FY20",K15,IF($E$3="FY21",M15,IF($E$3="FY22", O15,)(IF($E$3="FY23", Q15,0)))))))</f>
        <v>0.56999999999999995</v>
      </c>
      <c r="F30" s="216"/>
      <c r="G30" s="217">
        <f>IF($E$3="FY17",G15,IF($E$3="FY18",I15,IF($E$3="FY19",K15,IF($E$3="FY20",M15,IF($E$3="FY21",O15,IF($E$3="FY22",Q15,)(IF($E$3="FY23",Q15,0)))))))</f>
        <v>0.56999999999999995</v>
      </c>
      <c r="H30" s="217"/>
      <c r="I30" s="217">
        <f>IF($E$3="FY17",I15,IF($E$3="FY18",K15,IF($E$3="FY19",M15,IF($E$3="FY20",O15,IF($E$3="FY21",Q15,IF($E$3="FY22",Q15,IF($E$3="FY23",Q15,0)))))))</f>
        <v>0.56999999999999995</v>
      </c>
      <c r="J30" s="216"/>
      <c r="K30" s="217">
        <f>IF($E$3="FY17",K15,IF($E$3="FY18",M15,IF($E$3="FY19",O15,IF($E$3="FY20",Q15,IF($E$3="FY21",Q15,IF($E$3="FY22",Q15,IF($E$3="FY23",Q15, 0)))))))</f>
        <v>0.56999999999999995</v>
      </c>
      <c r="L30" s="216"/>
      <c r="M30" s="217">
        <f>IF($E$3="FY17",M15,IF($E$3="FY18",O15,IF($E$3="FY19",Q15,IF($E$3="FY20",Q15,IF($E$3="FY21",Q15,IF($E$3="FY22",Q15,IF($E$3="FY23", Q15,0)))))))</f>
        <v>0.56999999999999995</v>
      </c>
      <c r="N30" s="216"/>
      <c r="O30" s="217">
        <f>IF($E$3="FY17",O15,IF($E$3="FY18",Q15,IF($E$3="FY19",Q15,IF($E$3="FY20",Q15,IF($E$3="FY21",Q15,IF($E$3="FY22",Q15,IF($E$3="FY23",Q15,0)))))))</f>
        <v>0.56999999999999995</v>
      </c>
      <c r="P30" s="216"/>
      <c r="Q30" s="217">
        <f>IF($E$3="FY17",Q15,IF($E$3="FY18",Q15,IF($E$3="FY19",Q15,IF($E$3="FY20",Q15,IF($E$3="FY21",Q15,IF($E$3="FY22",Q15,IF($E$3="FY23",Q15,0)))))))</f>
        <v>0.56999999999999995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>
      <c r="A31"/>
      <c r="B31" s="215" t="s">
        <v>192</v>
      </c>
      <c r="C31" s="216"/>
      <c r="D31" s="216"/>
      <c r="E31" s="217">
        <f>IF($E$3="FY17",E16,IF($E$3="FY18",G16,IF($E$3="FY19",I16,IF($E$3="FY20",K16,IF($E$3="FY21",M16,IF($E$3="FY22", O16,)(IF($E$3="FY23", Q16,0)))))))</f>
        <v>0.3</v>
      </c>
      <c r="F31" s="216"/>
      <c r="G31" s="217">
        <f>IF($E$3="FY17",G16,IF($E$3="FY18",I16,IF($E$3="FY19",K16,IF($E$3="FY20",M16,IF($E$3="FY21",O16,IF($E$3="FY22",Q16,)(IF($E$3="FY23",Q16,0)))))))</f>
        <v>0.3</v>
      </c>
      <c r="H31" s="217"/>
      <c r="I31" s="217">
        <f>IF($E$3="FY17",I16,IF($E$3="FY18",K16,IF($E$3="FY19",M16,IF($E$3="FY20",O16,IF($E$3="FY21",Q16,IF($E$3="FY22",Q16,IF($E$3="FY23",Q16,0)))))))</f>
        <v>0.3</v>
      </c>
      <c r="J31" s="216"/>
      <c r="K31" s="217">
        <f>IF($E$3="FY17",K16,IF($E$3="FY18",M16,IF($E$3="FY19",O16,IF($E$3="FY20",Q16,IF($E$3="FY21",Q16,IF($E$3="FY22",Q16,IF($E$3="FY23",Q16, 0)))))))</f>
        <v>0.3</v>
      </c>
      <c r="L31" s="216"/>
      <c r="M31" s="217">
        <f>IF($E$3="FY17",M16,IF($E$3="FY18",O16,IF($E$3="FY19",Q16,IF($E$3="FY20",Q16,IF($E$3="FY21",Q16,IF($E$3="FY22",Q16,IF($E$3="FY23", Q16,0)))))))</f>
        <v>0.3</v>
      </c>
      <c r="N31" s="216"/>
      <c r="O31" s="217">
        <f>IF($E$3="FY17",O16,IF($E$3="FY18",Q16,IF($E$3="FY19",Q16,IF($E$3="FY20",Q16,IF($E$3="FY21",Q16,IF($E$3="FY22",Q16,IF($E$3="FY23",Q16,0)))))))</f>
        <v>0.3</v>
      </c>
      <c r="P31" s="216"/>
      <c r="Q31" s="217">
        <f>IF($E$3="FY16",Q16,IF($E$3="FY17",Q16,IF($E$3="FY18",Q16,IF($E$3="FY19",Q16,IF($E$3="FY20",Q16,IF($E$3="FY21",Q16,IF($E$3="FY22",Q16,0)))))))</f>
        <v>0.3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>
      <c r="A32"/>
      <c r="B32" s="203" t="s">
        <v>1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2">
      <c r="B33" s="201" t="s">
        <v>66</v>
      </c>
      <c r="C33"/>
      <c r="D33"/>
      <c r="E33" s="68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2:22">
      <c r="B34"/>
      <c r="C34" s="203" t="s">
        <v>1</v>
      </c>
      <c r="D34" s="203" t="s">
        <v>1</v>
      </c>
      <c r="E34"/>
      <c r="F34"/>
      <c r="G34"/>
      <c r="H34"/>
      <c r="I34"/>
      <c r="J34" s="200"/>
      <c r="K34" s="200"/>
      <c r="L34"/>
      <c r="M34" s="200"/>
      <c r="N34"/>
      <c r="O34"/>
      <c r="P34"/>
      <c r="Q34"/>
      <c r="R34"/>
      <c r="S34"/>
      <c r="T34"/>
      <c r="U34"/>
      <c r="V34"/>
    </row>
    <row r="35" spans="2:22">
      <c r="B35" s="201" t="s">
        <v>62</v>
      </c>
      <c r="C35" s="209" t="s">
        <v>67</v>
      </c>
      <c r="D35" s="209"/>
      <c r="E35" s="202" t="s">
        <v>7</v>
      </c>
      <c r="F35" s="210"/>
      <c r="G35" s="202" t="s">
        <v>52</v>
      </c>
      <c r="H35" s="210"/>
      <c r="I35" s="202" t="s">
        <v>54</v>
      </c>
      <c r="J35"/>
      <c r="K35" s="202" t="s">
        <v>56</v>
      </c>
      <c r="L35"/>
      <c r="M35" s="202" t="s">
        <v>58</v>
      </c>
      <c r="N35"/>
      <c r="O35" s="202" t="s">
        <v>68</v>
      </c>
      <c r="P35"/>
      <c r="Q35" s="202" t="s">
        <v>69</v>
      </c>
      <c r="R35"/>
      <c r="S35"/>
      <c r="T35"/>
      <c r="U35"/>
      <c r="V35"/>
    </row>
    <row r="36" spans="2:22">
      <c r="B36" s="203" t="s">
        <v>23</v>
      </c>
      <c r="C36" s="211">
        <f>IF(MONTH($E$2)&lt;MONTH(E4),ABS((MONTH($E$2)-MONTH(E4))),12-(MONTH($E$2)-MONTH(E4)))</f>
        <v>10</v>
      </c>
      <c r="D36" s="211">
        <f>12-C36</f>
        <v>2</v>
      </c>
      <c r="E36" s="205">
        <f>((E24*C36)+(G24*D36))/12</f>
        <v>0.32533333333333336</v>
      </c>
      <c r="F36" s="205"/>
      <c r="G36" s="205">
        <f>((G24*C36)+(I24*D36))/12</f>
        <v>0.3036666666666667</v>
      </c>
      <c r="H36" s="205"/>
      <c r="I36" s="205">
        <f>((I24*C36)+(K24*D36))/12</f>
        <v>0.31283333333333335</v>
      </c>
      <c r="J36" s="205"/>
      <c r="K36" s="205">
        <f>((K24*C36)+(M24*D36))/12</f>
        <v>0.31866666666666665</v>
      </c>
      <c r="L36"/>
      <c r="M36" s="205">
        <f>((M24*C36)+(O24*D36))/12</f>
        <v>0.32783333333333337</v>
      </c>
      <c r="N36"/>
      <c r="O36" s="205">
        <f>((O24*C36)+(Q24*D36))/12</f>
        <v>0.33366666666666672</v>
      </c>
      <c r="P36"/>
      <c r="Q36" s="205">
        <f>O36+0.005</f>
        <v>0.33866666666666673</v>
      </c>
      <c r="R36"/>
      <c r="S36"/>
      <c r="T36"/>
      <c r="U36"/>
      <c r="V36"/>
    </row>
    <row r="37" spans="2:22">
      <c r="B37" s="203" t="s">
        <v>86</v>
      </c>
      <c r="C37" s="211">
        <f>$C$36</f>
        <v>10</v>
      </c>
      <c r="D37" s="211">
        <f>12-C37</f>
        <v>2</v>
      </c>
      <c r="E37" s="205">
        <f>((E25*C37)+(G25*D37))/12</f>
        <v>0.34400000000000003</v>
      </c>
      <c r="F37" s="205"/>
      <c r="G37" s="205">
        <f>((G25*C37)+(I25*D37))/12</f>
        <v>0.36566666666666664</v>
      </c>
      <c r="H37" s="205"/>
      <c r="I37" s="205">
        <f>((I25*C37)+(K25*D37))/12</f>
        <v>0.37483333333333335</v>
      </c>
      <c r="J37" s="205"/>
      <c r="K37" s="205">
        <f>((K25*C37)+(M25*D37))/12</f>
        <v>0.38066666666666665</v>
      </c>
      <c r="L37"/>
      <c r="M37" s="205">
        <f>((M25*C37)+(O25*D37))/12</f>
        <v>0.38983333333333331</v>
      </c>
      <c r="N37"/>
      <c r="O37" s="205">
        <f>((O25*C37)+(Q25*D37))/12</f>
        <v>0.39566666666666667</v>
      </c>
      <c r="P37"/>
      <c r="Q37" s="205">
        <f>O37+0.005</f>
        <v>0.40066666666666667</v>
      </c>
      <c r="R37"/>
      <c r="S37"/>
      <c r="T37"/>
      <c r="U37"/>
      <c r="V37"/>
    </row>
    <row r="38" spans="2:22">
      <c r="B38" s="203" t="s">
        <v>64</v>
      </c>
      <c r="C38" s="211">
        <f>$C$36</f>
        <v>10</v>
      </c>
      <c r="D38" s="211">
        <f>12-C38</f>
        <v>2</v>
      </c>
      <c r="E38" s="205">
        <f>((E26*C38)+(G26*D38))/12</f>
        <v>0.41683333333333333</v>
      </c>
      <c r="F38" s="205"/>
      <c r="G38" s="205">
        <f>((G26*C38)+(I26*D38))/12</f>
        <v>0.44766666666666666</v>
      </c>
      <c r="H38" s="205"/>
      <c r="I38" s="205">
        <f>((I26*C38)+(K26*D38))/12</f>
        <v>0.45683333333333337</v>
      </c>
      <c r="J38" s="205"/>
      <c r="K38" s="205">
        <f>((K26*C38)+(M26*D38))/12</f>
        <v>0.46266666666666673</v>
      </c>
      <c r="L38"/>
      <c r="M38" s="205">
        <f>((M26*C38)+(O26*D38))/12</f>
        <v>0.47183333333333333</v>
      </c>
      <c r="N38"/>
      <c r="O38" s="205">
        <f>((O26*C38)+(Q26*D38))/12</f>
        <v>0.47766666666666663</v>
      </c>
      <c r="P38"/>
      <c r="Q38" s="205">
        <f>O38+0.005</f>
        <v>0.48266666666666663</v>
      </c>
      <c r="R38"/>
      <c r="S38"/>
      <c r="T38"/>
      <c r="U38"/>
      <c r="V38"/>
    </row>
    <row r="39" spans="2:22">
      <c r="B39" s="203" t="s">
        <v>65</v>
      </c>
      <c r="C39" s="211">
        <f>$C$36</f>
        <v>10</v>
      </c>
      <c r="D39" s="211">
        <f>12-C39</f>
        <v>2</v>
      </c>
      <c r="E39" s="205">
        <f>((E27*C39)+(G27*D39))/12</f>
        <v>8.316666666666668E-2</v>
      </c>
      <c r="F39" s="205"/>
      <c r="G39" s="205">
        <f>((G27*C39)+(I27*D39))/12</f>
        <v>7.4833333333333335E-2</v>
      </c>
      <c r="H39" s="205"/>
      <c r="I39" s="205">
        <f>((I27*C39)+(K27*D39))/12</f>
        <v>7.9000000000000001E-2</v>
      </c>
      <c r="J39" s="205"/>
      <c r="K39" s="205">
        <f>((K27*C39)+(M27*D39))/12</f>
        <v>7.9000000000000001E-2</v>
      </c>
      <c r="L39"/>
      <c r="M39" s="205">
        <f>((M27*C39)+(O27*D39))/12</f>
        <v>7.9000000000000001E-2</v>
      </c>
      <c r="N39"/>
      <c r="O39" s="205">
        <f>((O27*C39)+(Q27*D39))/12</f>
        <v>7.9000000000000001E-2</v>
      </c>
      <c r="P39"/>
      <c r="Q39" s="205">
        <f>O39+0.005</f>
        <v>8.4000000000000005E-2</v>
      </c>
      <c r="R39"/>
      <c r="S39"/>
      <c r="T39"/>
      <c r="U39"/>
      <c r="V39"/>
    </row>
    <row r="40" spans="2:22">
      <c r="B40" s="203" t="s">
        <v>89</v>
      </c>
      <c r="C40" s="211">
        <f>$C$36</f>
        <v>10</v>
      </c>
      <c r="D40" s="211">
        <f>12-C40</f>
        <v>2</v>
      </c>
      <c r="E40" s="205">
        <f>((E28*C40)+(G28*D40))/12</f>
        <v>0.24683333333333335</v>
      </c>
      <c r="F40" s="205"/>
      <c r="G40" s="205">
        <f>((G28*C40)+(I28*D40))/12</f>
        <v>0.23683333333333331</v>
      </c>
      <c r="H40" s="205"/>
      <c r="I40" s="205">
        <f>((I28*C40)+(K28*D40))/12</f>
        <v>0.24183333333333334</v>
      </c>
      <c r="J40" s="205"/>
      <c r="K40" s="205">
        <f>((K28*C40)+(M28*D40))/12</f>
        <v>0.24683333333333332</v>
      </c>
      <c r="L40"/>
      <c r="M40" s="205">
        <f>((M28*C40)+(O28*D40))/12</f>
        <v>0.25166666666666665</v>
      </c>
      <c r="N40"/>
      <c r="O40" s="205">
        <f>((O28*C40)+(Q28*D40))/12</f>
        <v>0.25600000000000001</v>
      </c>
      <c r="P40"/>
      <c r="Q40" s="205">
        <f>O40+0.005</f>
        <v>0.26100000000000001</v>
      </c>
      <c r="R40"/>
      <c r="S40"/>
      <c r="T40"/>
      <c r="U40"/>
      <c r="V40"/>
    </row>
    <row r="41" spans="2:22">
      <c r="B41"/>
      <c r="C41"/>
      <c r="D41"/>
      <c r="E41"/>
      <c r="F41"/>
      <c r="G41"/>
      <c r="H41"/>
      <c r="I41"/>
      <c r="J41" s="205"/>
      <c r="K41"/>
      <c r="L41"/>
      <c r="M41"/>
      <c r="N41"/>
      <c r="O41"/>
      <c r="P41"/>
      <c r="Q41" s="212" t="s">
        <v>1</v>
      </c>
      <c r="R41"/>
      <c r="S41"/>
      <c r="T41"/>
      <c r="U41"/>
      <c r="V41"/>
    </row>
    <row r="42" spans="2:22">
      <c r="B42" s="201" t="s">
        <v>185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222" t="s">
        <v>1</v>
      </c>
      <c r="R42" s="194"/>
      <c r="S42" s="194"/>
      <c r="T42" s="194"/>
      <c r="U42" s="194"/>
      <c r="V42" s="194"/>
    </row>
    <row r="43" spans="2:22">
      <c r="B43" s="223" t="s">
        <v>186</v>
      </c>
      <c r="C43" s="211">
        <f>$C$36</f>
        <v>10</v>
      </c>
      <c r="D43" s="211">
        <f>12-C43</f>
        <v>2</v>
      </c>
      <c r="E43" s="224">
        <f>((E29*C43)+(G29*D43))/12</f>
        <v>0.58250000000000002</v>
      </c>
      <c r="F43" s="224"/>
      <c r="G43" s="224">
        <f>((G29*C43)+(I29*D43))/12</f>
        <v>0.59583333333333333</v>
      </c>
      <c r="H43" s="224"/>
      <c r="I43" s="224">
        <f>((I29*C43)+(K29*D43))/12</f>
        <v>0.60083333333333333</v>
      </c>
      <c r="J43" s="194"/>
      <c r="K43" s="224">
        <f>((K29*C43)+(M29*D43))/12</f>
        <v>0.60499999999999998</v>
      </c>
      <c r="L43" s="194"/>
      <c r="M43" s="224">
        <f>((M29*C43)+(O29*D43))/12</f>
        <v>0.60499999999999998</v>
      </c>
      <c r="N43" s="194"/>
      <c r="O43" s="224">
        <f>((O29*C43)+(Q29*D43))/12</f>
        <v>0.60499999999999998</v>
      </c>
      <c r="P43" s="194"/>
      <c r="Q43" s="224">
        <f>+O43</f>
        <v>0.60499999999999998</v>
      </c>
      <c r="R43" s="194"/>
      <c r="S43" s="194"/>
      <c r="T43" s="194"/>
      <c r="U43" s="194"/>
      <c r="V43" s="194"/>
    </row>
    <row r="44" spans="2:22">
      <c r="B44" s="223" t="s">
        <v>187</v>
      </c>
      <c r="C44" s="211">
        <f>$C$36</f>
        <v>10</v>
      </c>
      <c r="D44" s="211">
        <f>12-C44</f>
        <v>2</v>
      </c>
      <c r="E44" s="224">
        <f>((E30*C44)+(G30*D44))/12</f>
        <v>0.56999999999999995</v>
      </c>
      <c r="F44" s="224"/>
      <c r="G44" s="224">
        <f>((G30*C44)+(I30*D44))/12</f>
        <v>0.56999999999999995</v>
      </c>
      <c r="H44" s="224"/>
      <c r="I44" s="224">
        <f>((I30*C44)+(K30*D44))/12</f>
        <v>0.56999999999999995</v>
      </c>
      <c r="J44" s="194"/>
      <c r="K44" s="224">
        <f>((K30*C44)+(M30*D44))/12</f>
        <v>0.56999999999999995</v>
      </c>
      <c r="L44" s="194"/>
      <c r="M44" s="224">
        <f>((M30*C44)+(O30*D44))/12</f>
        <v>0.56999999999999995</v>
      </c>
      <c r="N44" s="194"/>
      <c r="O44" s="224">
        <f>((O30*C44)+(Q30*D44))/12</f>
        <v>0.56999999999999995</v>
      </c>
      <c r="P44" s="194"/>
      <c r="Q44" s="224">
        <f>+O44</f>
        <v>0.56999999999999995</v>
      </c>
      <c r="R44" s="194"/>
      <c r="S44" s="194"/>
      <c r="T44" s="194"/>
      <c r="U44" s="194"/>
      <c r="V44" s="194"/>
    </row>
    <row r="45" spans="2:22">
      <c r="B45" s="223" t="s">
        <v>188</v>
      </c>
      <c r="C45" s="211">
        <f>$C$36</f>
        <v>10</v>
      </c>
      <c r="D45" s="211">
        <f>12-C45</f>
        <v>2</v>
      </c>
      <c r="E45" s="224">
        <f>((E31*C45)+(G31*D45))/12</f>
        <v>0.3</v>
      </c>
      <c r="F45" s="224"/>
      <c r="G45" s="224">
        <f>((G31*C45)+(I31*D45))/12</f>
        <v>0.3</v>
      </c>
      <c r="H45" s="224"/>
      <c r="I45" s="224">
        <f>((I31*C45)+(K31*D45))/12</f>
        <v>0.3</v>
      </c>
      <c r="J45" s="194"/>
      <c r="K45" s="224">
        <f>((K31*C45)+(M31*D45))/12</f>
        <v>0.3</v>
      </c>
      <c r="L45" s="194"/>
      <c r="M45" s="224">
        <f>((M31*C45)+(O31*D45))/12</f>
        <v>0.3</v>
      </c>
      <c r="N45" s="194"/>
      <c r="O45" s="224">
        <f>((O31*C45)+(Q31*D45))/12</f>
        <v>0.3</v>
      </c>
      <c r="P45" s="194"/>
      <c r="Q45" s="224">
        <f>+O45</f>
        <v>0.3</v>
      </c>
      <c r="R45" s="194"/>
      <c r="S45" s="194"/>
      <c r="T45" s="194"/>
      <c r="U45" s="194"/>
      <c r="V45" s="194"/>
    </row>
    <row r="46" spans="2:22">
      <c r="B46"/>
      <c r="C46"/>
      <c r="D46"/>
      <c r="E46"/>
      <c r="F46"/>
      <c r="G46"/>
      <c r="H46"/>
      <c r="I46"/>
      <c r="J46"/>
      <c r="K46" s="212" t="s">
        <v>1</v>
      </c>
      <c r="L46"/>
      <c r="M46" s="212" t="s">
        <v>1</v>
      </c>
      <c r="N46"/>
      <c r="O46" s="212" t="s">
        <v>1</v>
      </c>
      <c r="P46"/>
      <c r="Q46" s="212" t="s">
        <v>1</v>
      </c>
      <c r="R46"/>
      <c r="S46"/>
      <c r="T46"/>
      <c r="U46"/>
      <c r="V46"/>
    </row>
    <row r="47" spans="2:22">
      <c r="B47" s="201" t="s">
        <v>189</v>
      </c>
      <c r="C47"/>
      <c r="D47"/>
      <c r="E47"/>
      <c r="F47"/>
      <c r="G47"/>
      <c r="H47"/>
      <c r="I47"/>
      <c r="J47"/>
      <c r="K47" s="212" t="s">
        <v>1</v>
      </c>
      <c r="L47"/>
      <c r="M47" s="212" t="s">
        <v>1</v>
      </c>
      <c r="N47"/>
      <c r="O47" s="212" t="s">
        <v>1</v>
      </c>
      <c r="P47"/>
      <c r="Q47" s="212" t="s">
        <v>1</v>
      </c>
      <c r="R47"/>
      <c r="S47"/>
      <c r="T47"/>
      <c r="U47"/>
      <c r="V47"/>
    </row>
    <row r="48" spans="2:22">
      <c r="B48" s="203" t="s">
        <v>186</v>
      </c>
      <c r="C48" s="211">
        <f>$C$36</f>
        <v>10</v>
      </c>
      <c r="D48" s="211">
        <f>12-C48</f>
        <v>2</v>
      </c>
      <c r="E48" s="205">
        <f>IF($E$3="FY12",E19,IF($E$3="FY13",G19,IF($E$3="FY14",I19,IF($E$3="FY15",K19,IF($E$3="FY16",M19,IF($E$3="FY17",O19,IF($E$3="FY18",Q19,0)))))))</f>
        <v>0.26</v>
      </c>
      <c r="F48" s="205"/>
      <c r="G48" s="205">
        <f>((G19*C48)+(I19*D48))/12</f>
        <v>0.26</v>
      </c>
      <c r="H48" s="205"/>
      <c r="I48" s="205">
        <f>((I19*C48)+(K19*D48))/12</f>
        <v>0.26</v>
      </c>
      <c r="J48"/>
      <c r="K48" s="205">
        <f>((K19*C48)+(M19*D48))/12</f>
        <v>0.26</v>
      </c>
      <c r="L48"/>
      <c r="M48" s="205">
        <f>((M19*C48)+(O19*D48))/12</f>
        <v>0.26</v>
      </c>
      <c r="N48"/>
      <c r="O48" s="205">
        <f>((O19*C48)+(Q19*D48))/12</f>
        <v>0.26</v>
      </c>
      <c r="P48"/>
      <c r="Q48" s="205">
        <f>Q19</f>
        <v>0.26</v>
      </c>
      <c r="R48"/>
      <c r="S48"/>
      <c r="T48"/>
      <c r="U48"/>
      <c r="V48"/>
    </row>
    <row r="49" spans="2:17">
      <c r="B49" s="203" t="s">
        <v>187</v>
      </c>
      <c r="C49" s="211">
        <f>$C$36</f>
        <v>10</v>
      </c>
      <c r="D49" s="211">
        <f>12-C49</f>
        <v>2</v>
      </c>
      <c r="E49" s="205">
        <f>IF($E$3="FY12",E20,IF($E$3="FY13",G20,IF($E$3="FY14",I20,IF($E$3="FY15",K20,IF($E$3="FY16",M20,IF($E$3="FY17",O20,IF($E$3="FY18",Q20,0)))))))</f>
        <v>0.26</v>
      </c>
      <c r="F49" s="205"/>
      <c r="G49" s="205">
        <f>((G20*C49)+(I20*D49))/12</f>
        <v>0.26</v>
      </c>
      <c r="H49" s="205"/>
      <c r="I49" s="205">
        <f>((I20*C49)+(K20*D49))/12</f>
        <v>0.26</v>
      </c>
      <c r="J49"/>
      <c r="K49" s="205">
        <f>((K20*C49)+(M20*D49))/12</f>
        <v>0.26</v>
      </c>
      <c r="L49"/>
      <c r="M49" s="205">
        <f>((M20*C49)+(O20*D49))/12</f>
        <v>0.26</v>
      </c>
      <c r="N49"/>
      <c r="O49" s="205">
        <f>((O20*C49)+(Q20*D49))/12</f>
        <v>0.26</v>
      </c>
      <c r="P49"/>
      <c r="Q49" s="205">
        <f>Q20</f>
        <v>0.26</v>
      </c>
    </row>
    <row r="50" spans="2:17">
      <c r="B50" s="203" t="s">
        <v>188</v>
      </c>
      <c r="C50" s="211">
        <f>$C$36</f>
        <v>10</v>
      </c>
      <c r="D50" s="211">
        <f>12-C50</f>
        <v>2</v>
      </c>
      <c r="E50" s="205">
        <f>IF($E$3="FY12",E21,IF($E$3="FY13",G21,IF($E$3="FY14",I21,IF($E$3="FY15",K21,IF($E$3="FY16",M21,IF($E$3="FY17",O21,IF($E$3="FY18",Q21,0)))))))</f>
        <v>0.26</v>
      </c>
      <c r="F50" s="205"/>
      <c r="G50" s="205">
        <v>0.26</v>
      </c>
      <c r="H50" s="205"/>
      <c r="I50" s="205">
        <f>((I21*C50)+(K21*D50))/12</f>
        <v>0.26</v>
      </c>
      <c r="J50"/>
      <c r="K50" s="205">
        <f>((K21*C50)+(M21*D50))/12</f>
        <v>0.26</v>
      </c>
      <c r="L50"/>
      <c r="M50" s="205">
        <f>((M21*C50)+(O21*D50))/12</f>
        <v>0.26</v>
      </c>
      <c r="N50"/>
      <c r="O50" s="205">
        <f>((O21*C50)+(Q21*D50))/12</f>
        <v>0.26</v>
      </c>
      <c r="P50"/>
      <c r="Q50" s="205">
        <f>Q21</f>
        <v>0.26</v>
      </c>
    </row>
    <row r="60" spans="2:17" ht="18.75">
      <c r="B60"/>
      <c r="C60"/>
      <c r="D60"/>
      <c r="E60"/>
      <c r="F60"/>
      <c r="G60"/>
      <c r="H60"/>
      <c r="I60"/>
      <c r="J60"/>
      <c r="K60"/>
      <c r="L60"/>
      <c r="M60"/>
      <c r="N60" s="218" t="s">
        <v>228</v>
      </c>
      <c r="O60"/>
      <c r="P60"/>
      <c r="Q60"/>
    </row>
  </sheetData>
  <phoneticPr fontId="11" type="noConversion"/>
  <dataValidations disablePrompts="1" count="1">
    <dataValidation type="list" allowBlank="1" showInputMessage="1" showErrorMessage="1" sqref="E3">
      <formula1>$U$4:$U$9</formula1>
    </dataValidation>
  </dataValidations>
  <printOptions gridLinesSet="0"/>
  <pageMargins left="0.5" right="0.3" top="1" bottom="0.66700000000000004" header="0.5" footer="0.5"/>
  <pageSetup scale="46" orientation="portrait" horizontalDpi="300" verticalDpi="300" r:id="rId1"/>
  <headerFooter alignWithMargins="0">
    <oddFooter>&amp;L&amp;D  +&amp;CSPONSORED PROGRAMS&amp;RFile : ^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zoomScaleNormal="100" workbookViewId="0">
      <selection activeCell="C31" sqref="C31"/>
    </sheetView>
  </sheetViews>
  <sheetFormatPr defaultColWidth="8" defaultRowHeight="12"/>
  <cols>
    <col min="1" max="6" width="8" style="91" customWidth="1"/>
    <col min="7" max="8" width="9.375" style="91" customWidth="1"/>
    <col min="9" max="9" width="4.125" style="91" customWidth="1"/>
    <col min="10" max="11" width="9.375" style="91" customWidth="1"/>
    <col min="12" max="12" width="4.125" style="91" customWidth="1"/>
    <col min="13" max="16" width="9.375" style="91" customWidth="1"/>
    <col min="17" max="17" width="4.125" style="91" customWidth="1"/>
    <col min="18" max="19" width="9.375" style="91" customWidth="1"/>
    <col min="20" max="16384" width="8" style="91"/>
  </cols>
  <sheetData>
    <row r="1" spans="1:18">
      <c r="H1" s="92" t="s">
        <v>129</v>
      </c>
      <c r="K1" s="93"/>
      <c r="L1" s="93"/>
      <c r="M1" s="93"/>
      <c r="O1" s="92"/>
      <c r="P1" s="92"/>
      <c r="Q1" s="94"/>
    </row>
    <row r="2" spans="1:18">
      <c r="H2" s="92" t="s">
        <v>130</v>
      </c>
      <c r="K2" s="93"/>
      <c r="L2" s="93"/>
      <c r="M2" s="93"/>
      <c r="O2" s="92"/>
      <c r="P2" s="92"/>
      <c r="Q2" s="94"/>
    </row>
    <row r="6" spans="1:18">
      <c r="A6" s="255" t="s">
        <v>131</v>
      </c>
      <c r="B6" s="255"/>
      <c r="C6" s="95"/>
      <c r="D6" s="258" t="s">
        <v>132</v>
      </c>
      <c r="E6" s="259"/>
      <c r="F6" s="96"/>
      <c r="G6" s="255" t="s">
        <v>133</v>
      </c>
      <c r="H6" s="255"/>
      <c r="I6" s="97"/>
      <c r="J6" s="257"/>
      <c r="K6" s="257"/>
      <c r="L6" s="98"/>
      <c r="M6" s="257"/>
      <c r="N6" s="257"/>
    </row>
    <row r="7" spans="1:18">
      <c r="A7" s="256" t="s">
        <v>134</v>
      </c>
      <c r="B7" s="256"/>
      <c r="C7" s="99"/>
      <c r="D7" s="260" t="s">
        <v>135</v>
      </c>
      <c r="E7" s="261"/>
      <c r="F7" s="96"/>
      <c r="G7" s="256" t="s">
        <v>136</v>
      </c>
      <c r="H7" s="262"/>
      <c r="I7" s="100"/>
      <c r="J7" s="257"/>
      <c r="K7" s="257"/>
      <c r="L7" s="101"/>
      <c r="M7" s="257"/>
      <c r="N7" s="257"/>
    </row>
    <row r="8" spans="1:18">
      <c r="A8" s="100"/>
      <c r="B8" s="100"/>
      <c r="C8" s="100"/>
      <c r="D8" s="100"/>
      <c r="E8" s="96"/>
      <c r="F8" s="96"/>
      <c r="G8" s="100"/>
      <c r="H8" s="100"/>
      <c r="I8" s="100"/>
      <c r="J8" s="101"/>
      <c r="K8" s="101"/>
      <c r="L8" s="101"/>
      <c r="M8" s="101"/>
      <c r="N8" s="101"/>
    </row>
    <row r="9" spans="1:18">
      <c r="A9" s="102" t="s">
        <v>137</v>
      </c>
      <c r="B9" s="102" t="s">
        <v>138</v>
      </c>
      <c r="C9" s="97"/>
      <c r="D9" s="102" t="s">
        <v>139</v>
      </c>
      <c r="E9" s="103" t="s">
        <v>123</v>
      </c>
      <c r="F9" s="96"/>
      <c r="G9" s="102" t="s">
        <v>140</v>
      </c>
      <c r="H9" s="102" t="s">
        <v>141</v>
      </c>
      <c r="I9" s="97"/>
      <c r="J9" s="104"/>
      <c r="K9" s="104"/>
      <c r="L9" s="98"/>
      <c r="M9" s="104"/>
      <c r="N9" s="104"/>
    </row>
    <row r="10" spans="1:18">
      <c r="C10" s="105"/>
      <c r="E10" s="105"/>
      <c r="F10" s="105"/>
      <c r="G10" s="105"/>
      <c r="J10" s="106"/>
      <c r="K10" s="106"/>
      <c r="L10" s="106"/>
      <c r="M10" s="106"/>
      <c r="N10" s="106"/>
    </row>
    <row r="11" spans="1:18">
      <c r="A11" s="107">
        <v>0.41499999999999998</v>
      </c>
      <c r="B11" s="108">
        <f>14*A11/4.3333</f>
        <v>1.3407795444580342</v>
      </c>
      <c r="C11" s="109"/>
      <c r="D11" s="107">
        <f>A11</f>
        <v>0.41499999999999998</v>
      </c>
      <c r="E11" s="108">
        <f>32*D11/4.3333</f>
        <v>3.0646389587612206</v>
      </c>
      <c r="F11" s="106"/>
      <c r="G11" s="110">
        <f>A11</f>
        <v>0.41499999999999998</v>
      </c>
      <c r="H11" s="108">
        <f>52*G11/4.3333</f>
        <v>4.9800383079869839</v>
      </c>
      <c r="I11" s="107"/>
      <c r="J11" s="111"/>
      <c r="K11" s="112"/>
      <c r="L11" s="113"/>
      <c r="M11" s="111"/>
      <c r="N11" s="109"/>
    </row>
    <row r="12" spans="1:18" ht="12.75" thickBot="1">
      <c r="A12" s="114"/>
      <c r="B12" s="115"/>
      <c r="C12" s="116"/>
      <c r="D12" s="114"/>
      <c r="E12" s="117"/>
      <c r="F12" s="117"/>
      <c r="G12" s="114"/>
      <c r="H12" s="115"/>
      <c r="I12" s="114"/>
      <c r="J12" s="118"/>
      <c r="K12" s="118"/>
      <c r="L12" s="118"/>
      <c r="M12" s="118"/>
      <c r="N12" s="119"/>
    </row>
    <row r="13" spans="1:18">
      <c r="H13" s="120"/>
      <c r="N13" s="120"/>
      <c r="R13" s="120"/>
    </row>
    <row r="14" spans="1:18">
      <c r="A14" s="121" t="s">
        <v>142</v>
      </c>
      <c r="B14" s="122"/>
      <c r="C14" s="122"/>
      <c r="D14" s="122"/>
      <c r="E14" s="122"/>
      <c r="F14" s="122"/>
      <c r="G14" s="121"/>
      <c r="H14" s="121"/>
      <c r="I14" s="121"/>
      <c r="J14" s="121"/>
      <c r="K14" s="122"/>
      <c r="L14" s="122"/>
      <c r="M14" s="121"/>
      <c r="N14" s="121"/>
      <c r="O14" s="122"/>
      <c r="P14" s="121"/>
    </row>
    <row r="15" spans="1:18">
      <c r="A15" s="121"/>
      <c r="B15" s="122"/>
      <c r="C15" s="122"/>
      <c r="D15" s="122"/>
      <c r="E15" s="122"/>
      <c r="F15" s="122"/>
      <c r="G15" s="121"/>
      <c r="H15" s="121"/>
      <c r="I15" s="121"/>
      <c r="J15" s="121"/>
      <c r="K15" s="122"/>
      <c r="L15" s="122"/>
      <c r="M15" s="121"/>
      <c r="N15" s="121"/>
      <c r="O15" s="122"/>
      <c r="P15" s="121"/>
    </row>
    <row r="16" spans="1:18">
      <c r="A16" s="121" t="s">
        <v>143</v>
      </c>
      <c r="B16" s="122"/>
      <c r="C16" s="122"/>
      <c r="D16" s="122"/>
      <c r="E16" s="122"/>
      <c r="F16" s="122"/>
      <c r="G16" s="121"/>
      <c r="H16" s="121"/>
      <c r="I16" s="121"/>
      <c r="J16" s="121"/>
      <c r="K16" s="122"/>
      <c r="L16" s="122"/>
      <c r="M16" s="121"/>
      <c r="N16" s="121"/>
      <c r="O16" s="122"/>
      <c r="P16" s="121"/>
    </row>
    <row r="17" spans="1:16">
      <c r="A17" s="121" t="s">
        <v>144</v>
      </c>
      <c r="B17" s="122"/>
      <c r="C17" s="122"/>
      <c r="D17" s="122"/>
      <c r="E17" s="122"/>
      <c r="F17" s="122"/>
      <c r="G17" s="121"/>
      <c r="H17" s="121"/>
      <c r="I17" s="121"/>
      <c r="J17" s="121"/>
      <c r="K17" s="122"/>
      <c r="L17" s="122"/>
      <c r="M17" s="121"/>
      <c r="N17" s="121"/>
      <c r="O17" s="122"/>
      <c r="P17" s="121"/>
    </row>
    <row r="18" spans="1:16">
      <c r="B18" s="120"/>
      <c r="C18" s="120"/>
      <c r="D18" s="120"/>
      <c r="E18" s="120"/>
      <c r="F18" s="120"/>
      <c r="K18" s="120"/>
      <c r="L18" s="120"/>
      <c r="O18" s="120"/>
    </row>
    <row r="19" spans="1:16">
      <c r="B19" s="120"/>
      <c r="C19" s="120"/>
      <c r="D19" s="120"/>
      <c r="E19" s="120"/>
      <c r="F19" s="120"/>
      <c r="K19" s="120"/>
      <c r="L19" s="120"/>
      <c r="O19" s="120"/>
    </row>
    <row r="20" spans="1:16">
      <c r="A20" s="123" t="s">
        <v>145</v>
      </c>
      <c r="K20" s="120"/>
      <c r="L20" s="120"/>
      <c r="O20" s="120"/>
    </row>
    <row r="21" spans="1:16">
      <c r="A21" s="123" t="s">
        <v>146</v>
      </c>
      <c r="K21" s="120"/>
      <c r="L21" s="120"/>
      <c r="O21" s="120"/>
    </row>
    <row r="22" spans="1:16">
      <c r="A22" s="123"/>
      <c r="K22" s="120"/>
      <c r="L22" s="120"/>
      <c r="O22" s="120"/>
    </row>
    <row r="23" spans="1:16">
      <c r="A23" s="123" t="s">
        <v>147</v>
      </c>
      <c r="D23" s="123" t="s">
        <v>148</v>
      </c>
      <c r="E23" s="123"/>
      <c r="K23" s="120"/>
    </row>
    <row r="24" spans="1:16">
      <c r="A24" s="123" t="s">
        <v>149</v>
      </c>
      <c r="D24" s="123" t="s">
        <v>150</v>
      </c>
      <c r="E24" s="123"/>
      <c r="K24" s="120"/>
    </row>
    <row r="25" spans="1:16">
      <c r="A25" s="123" t="s">
        <v>151</v>
      </c>
      <c r="D25" s="123" t="s">
        <v>152</v>
      </c>
      <c r="E25" s="123"/>
      <c r="K25" s="120"/>
    </row>
    <row r="26" spans="1:16">
      <c r="A26" s="123" t="s">
        <v>1</v>
      </c>
      <c r="K26" s="120"/>
      <c r="L26" s="120"/>
      <c r="O26" s="120"/>
    </row>
    <row r="27" spans="1:16">
      <c r="A27" s="123" t="s">
        <v>153</v>
      </c>
      <c r="K27" s="120"/>
      <c r="L27" s="120"/>
      <c r="O27" s="120"/>
    </row>
    <row r="28" spans="1:16">
      <c r="A28" s="123" t="s">
        <v>154</v>
      </c>
      <c r="K28" s="120"/>
      <c r="L28" s="120"/>
      <c r="O28" s="120"/>
    </row>
    <row r="29" spans="1:16">
      <c r="A29" s="124"/>
      <c r="K29" s="120"/>
      <c r="L29" s="120"/>
      <c r="O29" s="120"/>
    </row>
    <row r="30" spans="1:16">
      <c r="A30" s="91" t="s">
        <v>155</v>
      </c>
    </row>
    <row r="31" spans="1:16" ht="12.75">
      <c r="C31" s="125" t="s">
        <v>156</v>
      </c>
    </row>
    <row r="32" spans="1:16" ht="12.75">
      <c r="C32" s="125" t="s">
        <v>157</v>
      </c>
    </row>
    <row r="33" spans="1:15" ht="12.75">
      <c r="C33" s="125" t="s">
        <v>158</v>
      </c>
    </row>
    <row r="34" spans="1:15">
      <c r="A34" s="126" t="s">
        <v>159</v>
      </c>
      <c r="B34" s="124"/>
      <c r="C34" s="124"/>
      <c r="D34" s="124"/>
      <c r="E34" s="124"/>
      <c r="F34" s="124"/>
      <c r="K34" s="120"/>
      <c r="L34" s="120"/>
      <c r="O34" s="120"/>
    </row>
    <row r="35" spans="1:15" ht="12.75">
      <c r="A35" s="124"/>
      <c r="C35" s="125" t="s">
        <v>160</v>
      </c>
      <c r="D35" s="125"/>
      <c r="E35" s="125"/>
      <c r="F35" s="127"/>
      <c r="G35" s="125"/>
      <c r="H35" s="125"/>
      <c r="I35" s="125"/>
      <c r="J35" s="125"/>
      <c r="K35" s="125"/>
      <c r="L35" s="120"/>
    </row>
    <row r="36" spans="1:15" ht="12.75">
      <c r="A36" s="124"/>
      <c r="C36" s="125" t="s">
        <v>161</v>
      </c>
      <c r="D36" s="125"/>
      <c r="E36" s="125"/>
      <c r="F36" s="125"/>
      <c r="G36" s="125"/>
      <c r="H36" s="125"/>
      <c r="I36" s="125"/>
      <c r="J36" s="125"/>
      <c r="K36" s="125"/>
    </row>
    <row r="37" spans="1:15" ht="12.75">
      <c r="C37" s="125" t="s">
        <v>162</v>
      </c>
      <c r="D37" s="125"/>
      <c r="E37" s="125"/>
      <c r="F37" s="125"/>
      <c r="G37" s="125"/>
      <c r="H37" s="125"/>
      <c r="I37" s="125"/>
      <c r="J37" s="125"/>
      <c r="K37" s="125"/>
    </row>
    <row r="39" spans="1:15">
      <c r="A39" s="91" t="s">
        <v>163</v>
      </c>
    </row>
    <row r="40" spans="1:15" ht="12.75">
      <c r="C40" s="125" t="s">
        <v>164</v>
      </c>
      <c r="D40" s="125"/>
      <c r="E40" s="125"/>
      <c r="F40" s="125"/>
      <c r="G40" s="125"/>
      <c r="H40" s="125"/>
      <c r="I40" s="125"/>
      <c r="J40" s="125"/>
      <c r="K40" s="125"/>
    </row>
    <row r="41" spans="1:15" ht="12.75">
      <c r="C41" s="125" t="s">
        <v>165</v>
      </c>
      <c r="D41" s="125"/>
      <c r="E41" s="125"/>
      <c r="F41" s="125"/>
      <c r="G41" s="125"/>
      <c r="H41" s="125"/>
      <c r="I41" s="125"/>
      <c r="J41" s="125"/>
      <c r="K41" s="125"/>
    </row>
    <row r="42" spans="1:15" ht="12.75">
      <c r="C42" s="125" t="s">
        <v>166</v>
      </c>
      <c r="D42" s="125"/>
      <c r="E42" s="125"/>
      <c r="F42" s="125"/>
      <c r="G42" s="125"/>
      <c r="H42" s="125"/>
      <c r="I42" s="125"/>
      <c r="J42" s="125"/>
      <c r="K42" s="125"/>
    </row>
  </sheetData>
  <mergeCells count="10">
    <mergeCell ref="A6:B6"/>
    <mergeCell ref="A7:B7"/>
    <mergeCell ref="M6:N6"/>
    <mergeCell ref="M7:N7"/>
    <mergeCell ref="D6:E6"/>
    <mergeCell ref="D7:E7"/>
    <mergeCell ref="G6:H6"/>
    <mergeCell ref="G7:H7"/>
    <mergeCell ref="J6:K6"/>
    <mergeCell ref="J7:K7"/>
  </mergeCells>
  <phoneticPr fontId="42" type="noConversion"/>
  <pageMargins left="0.5" right="0.3" top="1" bottom="1" header="0.5" footer="0.5"/>
  <pageSetup scale="9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11" sqref="D11"/>
    </sheetView>
  </sheetViews>
  <sheetFormatPr defaultColWidth="10" defaultRowHeight="15"/>
  <cols>
    <col min="1" max="4" width="10" style="79"/>
    <col min="5" max="6" width="10.875" style="79" customWidth="1"/>
    <col min="7" max="8" width="10" style="79"/>
    <col min="9" max="9" width="10.875" style="79" customWidth="1"/>
    <col min="10" max="16384" width="10" style="79"/>
  </cols>
  <sheetData>
    <row r="1" spans="1:9">
      <c r="B1" s="89" t="s">
        <v>128</v>
      </c>
    </row>
    <row r="2" spans="1:9">
      <c r="E2" s="90"/>
      <c r="F2" s="88"/>
      <c r="H2" s="88"/>
    </row>
    <row r="3" spans="1:9">
      <c r="E3" s="90"/>
      <c r="F3" s="88"/>
      <c r="H3" s="88"/>
    </row>
    <row r="4" spans="1:9">
      <c r="E4" s="90"/>
      <c r="F4" s="88"/>
      <c r="H4" s="88"/>
    </row>
    <row r="5" spans="1:9">
      <c r="E5" s="90"/>
      <c r="F5" s="88"/>
      <c r="H5" s="88"/>
    </row>
    <row r="6" spans="1:9">
      <c r="E6" s="90"/>
      <c r="F6" s="88"/>
      <c r="H6" s="88"/>
    </row>
    <row r="7" spans="1:9">
      <c r="H7" s="88"/>
      <c r="I7" s="88"/>
    </row>
    <row r="8" spans="1:9">
      <c r="H8" s="88"/>
    </row>
    <row r="9" spans="1:9">
      <c r="A9" s="88"/>
      <c r="C9" s="88" t="s">
        <v>125</v>
      </c>
      <c r="D9" s="88" t="s">
        <v>127</v>
      </c>
    </row>
    <row r="10" spans="1:9">
      <c r="C10" s="88" t="s">
        <v>124</v>
      </c>
      <c r="D10" s="88" t="s">
        <v>126</v>
      </c>
    </row>
    <row r="11" spans="1:9">
      <c r="A11" s="88"/>
      <c r="C11" s="88"/>
      <c r="D11" s="88"/>
    </row>
    <row r="12" spans="1:9">
      <c r="C12" s="88"/>
      <c r="D12" s="88"/>
    </row>
  </sheetData>
  <phoneticPr fontId="3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Instructions </vt:lpstr>
      <vt:lpstr>1 Year</vt:lpstr>
      <vt:lpstr>2 Year</vt:lpstr>
      <vt:lpstr>3 Year</vt:lpstr>
      <vt:lpstr>4 Year</vt:lpstr>
      <vt:lpstr>5 Year</vt:lpstr>
      <vt:lpstr>RATES-Non Fed</vt:lpstr>
      <vt:lpstr>Conversion Chart</vt:lpstr>
      <vt:lpstr>Ref</vt:lpstr>
      <vt:lpstr>APPTS</vt:lpstr>
      <vt:lpstr>'1 Year'!Print_Area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 Data Solutions - WS1</dc:creator>
  <cp:lastModifiedBy>Caden Lawrence</cp:lastModifiedBy>
  <cp:lastPrinted>2009-12-01T20:42:12Z</cp:lastPrinted>
  <dcterms:created xsi:type="dcterms:W3CDTF">1997-02-25T19:32:14Z</dcterms:created>
  <dcterms:modified xsi:type="dcterms:W3CDTF">2017-08-25T19:45:01Z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b953d9ca-453a-4518-b864-cbe5c390dd46</vt:lpwstr>
  </property>
</Properties>
</file>